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76" windowHeight="11172" tabRatio="865" firstSheet="13" activeTab="21"/>
  </bookViews>
  <sheets>
    <sheet name="tytuł" sheetId="1" r:id="rId1"/>
    <sheet name="Aktywa" sheetId="2" r:id="rId2"/>
    <sheet name="Pasywa" sheetId="3" r:id="rId3"/>
    <sheet name="RZiS - porownawczy" sheetId="4" r:id="rId4"/>
    <sheet name="RZiS-kalkulacyjny" sheetId="5" state="hidden" r:id="rId5"/>
    <sheet name="Zestawienie zmian w kapitale" sheetId="6" r:id="rId6"/>
    <sheet name="Przepływy - metoda pośrednia" sheetId="7" r:id="rId7"/>
    <sheet name="przepływy-metoda bezpośrednia" sheetId="8" state="hidden" r:id="rId8"/>
    <sheet name="nota nr 1 (p)" sheetId="9" r:id="rId9"/>
    <sheet name="nota nr 2 (p)" sheetId="10" r:id="rId10"/>
    <sheet name="nota nr 5(p) " sheetId="11" r:id="rId11"/>
    <sheet name="nota nr 9 (p)" sheetId="12" r:id="rId12"/>
    <sheet name="nota nr 11, 12" sheetId="13" r:id="rId13"/>
    <sheet name="nota nr 14 (p)" sheetId="14" r:id="rId14"/>
    <sheet name="nota 14 cd (p)" sheetId="15" r:id="rId15"/>
    <sheet name="nota nr 16 " sheetId="16" r:id="rId16"/>
    <sheet name="nota nr 16a (PUT)" sheetId="17" r:id="rId17"/>
    <sheet name="nota nr 17" sheetId="18" r:id="rId18"/>
    <sheet name="nota nr 18 i 19" sheetId="19" r:id="rId19"/>
    <sheet name="nota nr 23" sheetId="20" r:id="rId20"/>
    <sheet name="nota nr 25- 28" sheetId="21" r:id="rId21"/>
    <sheet name="nota nr 29" sheetId="22" r:id="rId22"/>
    <sheet name="nota nr 30-34" sheetId="23" r:id="rId23"/>
    <sheet name="nota nr 35-37" sheetId="24" r:id="rId24"/>
    <sheet name="nota  nr 41, 42" sheetId="25" r:id="rId25"/>
    <sheet name="Arkusz3" sheetId="26" state="hidden" r:id="rId26"/>
    <sheet name="Podpisy " sheetId="27" r:id="rId27"/>
    <sheet name="arkusz spr" sheetId="28" r:id="rId28"/>
  </sheets>
  <externalReferences>
    <externalReference r:id="rId31"/>
  </externalReferences>
  <definedNames>
    <definedName name="_xlnm.Print_Area" localSheetId="27">'arkusz spr'!$A$1:$E$161</definedName>
    <definedName name="_xlnm.Print_Area" localSheetId="24">'nota  nr 41, 42'!$A$1:$I$22</definedName>
    <definedName name="_xlnm.Print_Area" localSheetId="12">'nota nr 11, 12'!$A$1:$H$70</definedName>
    <definedName name="_xlnm.Print_Area" localSheetId="13">'nota nr 14 (p)'!$A$1:$J$68</definedName>
    <definedName name="_xlnm.Print_Area" localSheetId="15">'nota nr 16 '!$A$1:$Q$133</definedName>
    <definedName name="_xlnm.Print_Area" localSheetId="20">'nota nr 25- 28'!$A$1:$E$37</definedName>
    <definedName name="_xlnm.Print_Area" localSheetId="21">'nota nr 29'!$A$1:$D$76</definedName>
    <definedName name="_xlnm.Print_Area" localSheetId="22">'nota nr 30-34'!$A$1:$H$48</definedName>
    <definedName name="_xlnm.Print_Area" localSheetId="0">'tytuł'!$A$1:$H$39</definedName>
  </definedNames>
  <calcPr fullCalcOnLoad="1"/>
</workbook>
</file>

<file path=xl/sharedStrings.xml><?xml version="1.0" encoding="utf-8"?>
<sst xmlns="http://schemas.openxmlformats.org/spreadsheetml/2006/main" count="2252" uniqueCount="1044">
  <si>
    <t>zrealizowane różnice kursowe z lat poprzednich</t>
  </si>
  <si>
    <t>przychody r.ub. opodatkowane  w bieżącym okresie</t>
  </si>
  <si>
    <t>koszty dotyczące tych przychodów</t>
  </si>
  <si>
    <t>dywidendy</t>
  </si>
  <si>
    <t>Środki pieniężne w kasie</t>
  </si>
  <si>
    <t>Inne środki pieniężne</t>
  </si>
  <si>
    <t>Ekwiwalenty środków pieniężnych</t>
  </si>
  <si>
    <t>Zyski (straty) z tytułu różnic kursowych wykazane w rachunku przepływów pieniężnych wynikają z następujących pozycji</t>
  </si>
  <si>
    <t>- różnice kursowe z wyceny środków pieniężnych</t>
  </si>
  <si>
    <t>- zrealizowane różnice kursowe od kredytów i pożyczek</t>
  </si>
  <si>
    <t>- niezrealizowane różnice kursowe od kredytów i pożyczek</t>
  </si>
  <si>
    <t>- odsetki zapłacone od udzielonych pożyczek</t>
  </si>
  <si>
    <t>- odsetki zapłacone od kredytów</t>
  </si>
  <si>
    <t>- odsetki zapłacone od pożyczek</t>
  </si>
  <si>
    <t>- odsetki od dłużnych papierów wartościowych</t>
  </si>
  <si>
    <t>- odsetki zapłacone od długoterminowych należności</t>
  </si>
  <si>
    <t>Odsetki i udziały w zyskach (dywidendy) składają się z:</t>
  </si>
  <si>
    <t>- zysk (strata) ze zbycia inwestycji niefinansowych</t>
  </si>
  <si>
    <t xml:space="preserve">- zysk (strata) ze zbycia rzeczowych aktywów trwałych </t>
  </si>
  <si>
    <t>- aktualizacja wartości rzeczowych aktywów trwałych</t>
  </si>
  <si>
    <t>- aktualizacja wartości inwestycji niefinansowych</t>
  </si>
  <si>
    <t>Zysk (strata) z działalności inwestycyjnej wynika z:</t>
  </si>
  <si>
    <t>Zysk (strata) z działalności inwestycyjnej</t>
  </si>
  <si>
    <t>- zysk (strata) ze zbycia długoterminowych akcji i udziałów</t>
  </si>
  <si>
    <t>- zysk (strata) ze zbycia inwestycji krótkoterminowych</t>
  </si>
  <si>
    <t>- aktualizacja wartości inwestycji finansowych</t>
  </si>
  <si>
    <t>Zmiana należności wynika z następujących pozycji:</t>
  </si>
  <si>
    <t>korekta o zmianę stanu należności z tytułu zbycia rzeczowych aktywów trwałych</t>
  </si>
  <si>
    <t>korekta o zmianę stanu należności z tytułu zbycia inwestycji niefinansowych</t>
  </si>
  <si>
    <t>korekta o zmianę stanu należności z tytułu zbycia inwestycji finansowych</t>
  </si>
  <si>
    <t>zmiana stanu należności krótkoterminowych wynikająca z bilansu</t>
  </si>
  <si>
    <t>zmiana stanu należności długoterminowych wynikająca z bilansu</t>
  </si>
  <si>
    <t>Zmiana stanu zobowiązań krótkoterminowych, z wyjątkiem pożyczek i kredytów, wynika z następujących pozycji:</t>
  </si>
  <si>
    <t>zmiana stanu zobowiązań długoterminowych pozostałych</t>
  </si>
  <si>
    <t xml:space="preserve">zmiana stanu zobowiązań krótkoterminowych </t>
  </si>
  <si>
    <t>korekta o zmianę stanu pożyczek</t>
  </si>
  <si>
    <t>korekta o zmianę stanu kredytów</t>
  </si>
  <si>
    <t>korekta o zmianę zobowiązań z tytułu emisji dłużnych papierów wartościowych</t>
  </si>
  <si>
    <t>korekta o zmianę zobowiązania z tyt. niewypłaconej dywidendy</t>
  </si>
  <si>
    <t>korekta o zmianę stanu zobowiązań z tytułu nabycia rzeczowych aktywów trwałych</t>
  </si>
  <si>
    <t>korekta o zmianę stanu zobowiązań z tytułu nabycia aktywów finansowych</t>
  </si>
  <si>
    <t>Warunki oprocentowania na dzień bilansowy</t>
  </si>
  <si>
    <t>Udział % w kapitale zakładowym</t>
  </si>
  <si>
    <t>Udział % w liczbie głosów</t>
  </si>
  <si>
    <t>kredyty i pożyczki</t>
  </si>
  <si>
    <t>z tytułu emisji dłużnych papierów wartościowych</t>
  </si>
  <si>
    <t>inne zobowiązania finansowe, w tym z tytułu leasingu finansowego</t>
  </si>
  <si>
    <t xml:space="preserve">Rodzaj zobowiązania </t>
  </si>
  <si>
    <t>Zysk brutto</t>
  </si>
  <si>
    <t>Koszty nie uznawane za koszty uzyskania przychodu</t>
  </si>
  <si>
    <t>Inne zmiany podstawy opodatkowania</t>
  </si>
  <si>
    <t>Podstawa opodatkowania podatkiem dochodowym</t>
  </si>
  <si>
    <t>Przypisy kontroli skarbowych</t>
  </si>
  <si>
    <t>Informacje o przeciętnym w roku obrotowym zatrudnieniu z podziałem na grupy zawodowe.</t>
  </si>
  <si>
    <t>Informacje o pożyczkach i świadczeniach o podobnym charakterze udzielonych osobom wchodzącym w skład  organów zarządzających i nadzorujących spółek handlowych (dla każdej grupy osobno) ze wskazaniem warunków oprocentowania  i terminów spłaty.</t>
  </si>
  <si>
    <t>Informacje o znaczących zdarzeniach , jakie nastąpiły po dniu bilansowym , a nie uwzględnionych w sprawozdaniu finansowym.</t>
  </si>
  <si>
    <t>1. Wprowadzenie</t>
  </si>
  <si>
    <t>2. Bilans na str. od…………………… do……………………</t>
  </si>
  <si>
    <t>3. Rachunek zysków i strat od str. ……………….. do …………………….</t>
  </si>
  <si>
    <t>6. Dodatkowe informacje i objaśnienia od str. ...............… do ………………….</t>
  </si>
  <si>
    <t>korekty błędów podstawowych i zmiany zasad rachunkowości</t>
  </si>
  <si>
    <t>24</t>
  </si>
  <si>
    <t>23, 24</t>
  </si>
  <si>
    <t>instrumenty zabezpieczające o wartości godziwej ujemnej</t>
  </si>
  <si>
    <t>Środki trwałe w budowie</t>
  </si>
  <si>
    <t>Zaliczki na środki trwałe w budowie</t>
  </si>
  <si>
    <t>Od jednostek powiązanych</t>
  </si>
  <si>
    <t>Inwestycje długoterminowe</t>
  </si>
  <si>
    <t>Nieruchomości</t>
  </si>
  <si>
    <t>Długoterminowe aktywa finansowe</t>
  </si>
  <si>
    <t>w jednostkach powiązanych</t>
  </si>
  <si>
    <t>w pozostałych jednostkach</t>
  </si>
  <si>
    <t>Inne inwestycje długoterminowe</t>
  </si>
  <si>
    <t>Wpływy</t>
  </si>
  <si>
    <t>Wydatki</t>
  </si>
  <si>
    <t>Zbycie wartości niematerialnych i prawnych oraz rzeczowych aktywów trwałych</t>
  </si>
  <si>
    <t>Zbycie inwestycji w nieruchomości  oraz wartości niematerialne i prawne</t>
  </si>
  <si>
    <t>Z aktywów finansowych, w tym:</t>
  </si>
  <si>
    <t>a)</t>
  </si>
  <si>
    <t>b)</t>
  </si>
  <si>
    <t>zbycie aktywów finansowych</t>
  </si>
  <si>
    <t>dywidendy i udziały w zyskach</t>
  </si>
  <si>
    <t>spłata udzielonych pożyczek długoterminowych</t>
  </si>
  <si>
    <t>odsetki</t>
  </si>
  <si>
    <t>inne wpływy z aktywów finansowych</t>
  </si>
  <si>
    <t>Inne wpływy inwestycyjne</t>
  </si>
  <si>
    <t>Nabycie wartości niematerialnych i prawnych oraz rzeczowych aktywów trwałych</t>
  </si>
  <si>
    <t>Inwestycje w nieruchomości oraz wartości niematerialne i prawne</t>
  </si>
  <si>
    <t>Na aktywa finansowe, w tym:</t>
  </si>
  <si>
    <t>nabycie aktywów finansowych</t>
  </si>
  <si>
    <t>udzielone pożyczki długoterminowe</t>
  </si>
  <si>
    <t>Inne wydatki inwestycyjne</t>
  </si>
  <si>
    <t>Wpływy netto z wydania udziałów (emisji akcji) i innych instrumentów kapitałowych oraz dopłat do kapitału</t>
  </si>
  <si>
    <t>Kredyty i pożyczki</t>
  </si>
  <si>
    <t>Emisja dłużnych papierów wartościowych</t>
  </si>
  <si>
    <t>Inne wpływy finansowe</t>
  </si>
  <si>
    <t>Nabycie udziałów (akcji) własnych</t>
  </si>
  <si>
    <t>Dywidendy i inne wypłaty na rzecz właścicieli</t>
  </si>
  <si>
    <t xml:space="preserve">Inne, niż wypłaty na rzecz właścicieli, wydatki z tytułu podziału zysku </t>
  </si>
  <si>
    <t>Spłaty kredytów i pożyczek</t>
  </si>
  <si>
    <t>Wykup dłużnych papierów wartościowych</t>
  </si>
  <si>
    <t>Z tytułu innych zobowiązań finansowych</t>
  </si>
  <si>
    <t>Odsetki</t>
  </si>
  <si>
    <t>Inne wydatki finansowe</t>
  </si>
  <si>
    <t>Przepływy pieniężne netto z działalności finansowej  (I-II)</t>
  </si>
  <si>
    <t>Bilansowa zmiana stanu środków pieniężnych, w tym:</t>
  </si>
  <si>
    <t>zmiana stanu środków pieniężnych z tytułu różnic kursowych</t>
  </si>
  <si>
    <t>o ograniczonej możliwości dysponowania</t>
  </si>
  <si>
    <t>Korekty razem</t>
  </si>
  <si>
    <t>Zyski (straty) z tytułu różnic kursowych</t>
  </si>
  <si>
    <t>Odsetki i udziały w zyskach (dywidendy)</t>
  </si>
  <si>
    <t>Zmiana stanu rezerw</t>
  </si>
  <si>
    <t>Zmiana stanu należności</t>
  </si>
  <si>
    <t>Zmiana stanu zobowiązań krótkoterminowych, z wyjątkiem pożyczek i kredytów</t>
  </si>
  <si>
    <t>Inne korekty</t>
  </si>
  <si>
    <t>Przepływy pieniężne netto z działalności operacyjnej (I ± II)</t>
  </si>
  <si>
    <t>I.</t>
  </si>
  <si>
    <t xml:space="preserve">Kapitał (fundusz) własny na początek okresu (BO) </t>
  </si>
  <si>
    <t>I.a.</t>
  </si>
  <si>
    <t>Kapitał (fundusz) własny na początek okresu (BO), po korektach</t>
  </si>
  <si>
    <t>Przepływy pieniężne netto z działalności operacyjnej     (I-II)</t>
  </si>
  <si>
    <t xml:space="preserve">Kapitał (fundusz) podstawowy na początek okresu </t>
  </si>
  <si>
    <t>1.1.</t>
  </si>
  <si>
    <t>Zmiany kapitału (funduszu) podstawowego</t>
  </si>
  <si>
    <t>Długoterminowe rozliczenia międzyokresowe</t>
  </si>
  <si>
    <t>AKTYWA OBROTOWE</t>
  </si>
  <si>
    <t>Zaliczki na dostawy</t>
  </si>
  <si>
    <t>Należności krótkoterminowe</t>
  </si>
  <si>
    <t>Należności od jednostek powiązanych</t>
  </si>
  <si>
    <t>z tytułu dostaw i usług, o okresie spłaty:</t>
  </si>
  <si>
    <t>Należności od pozostałych jednostek</t>
  </si>
  <si>
    <t>z tytułu podatków, dotacji, ceł, ubezpieczeń społecznych i zdrowotnych oraz innych świadczeń</t>
  </si>
  <si>
    <t>dochodzone na drodze sądowej</t>
  </si>
  <si>
    <t>Inwestycje krótkoterminowe</t>
  </si>
  <si>
    <t>Krótkoterminowe aktywa finansowe</t>
  </si>
  <si>
    <t>środki pieniężne i inne aktywa pieniężne</t>
  </si>
  <si>
    <t>Inne inwestycje krótkoterminowe</t>
  </si>
  <si>
    <t>Krótkoterminowe rozliczenia międzyokresowe</t>
  </si>
  <si>
    <t xml:space="preserve"> AKTYWA RAZEM</t>
  </si>
  <si>
    <t>Udziały (akcje) własne (wielkość ujemna)</t>
  </si>
  <si>
    <t>Zysk (strata) z lat ubiegłych</t>
  </si>
  <si>
    <t>ZOBOWIĄZANIA I REZERWY NA ZOBOWIĄZANIA</t>
  </si>
  <si>
    <t>Rezerwy na zobowiązania</t>
  </si>
  <si>
    <t>Razem wartość bieżąca minimalnych opłat leasingowych, 
z tego:</t>
  </si>
  <si>
    <t>Długoterminowe</t>
  </si>
  <si>
    <t>Krótkoterminowe</t>
  </si>
  <si>
    <t xml:space="preserve">Proponowany podział wyniku finansowego </t>
  </si>
  <si>
    <t>do 1 roku*)</t>
  </si>
  <si>
    <t xml:space="preserve">Wykaz zobowiązań bilansowych </t>
  </si>
  <si>
    <t xml:space="preserve">Poniesione w ostatnim roku i planowane na następny rok nakłady na niefinansowe aktywa trwałe (odrębnie należy wykazać poniesione i planowane nakłady na ochronę środowiska) </t>
  </si>
  <si>
    <t>Objaśnienia do rachunku przepływów pieniężnych</t>
  </si>
  <si>
    <t>Nota Nr 12</t>
  </si>
  <si>
    <t>Zabezpieczenie na majątku (rodzaj aktywu z podaniem wartości)</t>
  </si>
  <si>
    <t>Nota Nr 19</t>
  </si>
  <si>
    <t>4. ................................</t>
  </si>
  <si>
    <t>Przychody netto ze sprzedaży produktów</t>
  </si>
  <si>
    <t>Przychody netto ze sprzedaży towarów i materiałów</t>
  </si>
  <si>
    <t>Nota Nr 16</t>
  </si>
  <si>
    <t>Nota Nr 18</t>
  </si>
  <si>
    <t>Rezerwa z tytułu odroczonego podatku dochodowego</t>
  </si>
  <si>
    <t>Rezerwa na świadczenia emerytalne i podobne</t>
  </si>
  <si>
    <t>Zobowiązania długoterminowe</t>
  </si>
  <si>
    <t>Wobec jednostek powiązanych</t>
  </si>
  <si>
    <t>Wobec pozostałych jednostek</t>
  </si>
  <si>
    <t>inne zobowiązania finansowe</t>
  </si>
  <si>
    <t>zaliczki otrzymane na dostawy</t>
  </si>
  <si>
    <t>zobowiązania wekslowe</t>
  </si>
  <si>
    <t>Zestawienie zmian w kapitale (funduszu) własnym</t>
  </si>
  <si>
    <t>z tytułu wynagrodzeń</t>
  </si>
  <si>
    <t>Rozliczenia międzyokresowe</t>
  </si>
  <si>
    <t>C</t>
  </si>
  <si>
    <t>8</t>
  </si>
  <si>
    <t>Inne rozliczenia międzyokresowe</t>
  </si>
  <si>
    <t>Pasywa</t>
  </si>
  <si>
    <t>KAPITAŁ (FUNDUSZ) WŁASNY</t>
  </si>
  <si>
    <t>Kapitał (fundusz) podstawowy</t>
  </si>
  <si>
    <t>9</t>
  </si>
  <si>
    <t>Kapitał (fundusz) zapasowy</t>
  </si>
  <si>
    <t>V</t>
  </si>
  <si>
    <t>Pozostałe kapitały (fundusze) rezerwowe</t>
  </si>
  <si>
    <t>VI</t>
  </si>
  <si>
    <t>VII</t>
  </si>
  <si>
    <t>10</t>
  </si>
  <si>
    <t>11</t>
  </si>
  <si>
    <t>D</t>
  </si>
  <si>
    <t>Zobowiązania krótkoterminowe</t>
  </si>
  <si>
    <t>12</t>
  </si>
  <si>
    <t>13</t>
  </si>
  <si>
    <t>E</t>
  </si>
  <si>
    <t>14</t>
  </si>
  <si>
    <t>Nr
noty</t>
  </si>
  <si>
    <t>Wykonanie za okres</t>
  </si>
  <si>
    <t>17</t>
  </si>
  <si>
    <t>Wartość sprzedanych towarów i materiałów</t>
  </si>
  <si>
    <t>Amortyzacja</t>
  </si>
  <si>
    <t>Pozostałe koszty operacyjne</t>
  </si>
  <si>
    <t>Koszty finansowe</t>
  </si>
  <si>
    <t>Straty nadzwyczajne</t>
  </si>
  <si>
    <t>VIII</t>
  </si>
  <si>
    <t>IX</t>
  </si>
  <si>
    <t>X</t>
  </si>
  <si>
    <t>16</t>
  </si>
  <si>
    <t>18</t>
  </si>
  <si>
    <t>Pozostałe przychody operacyjne</t>
  </si>
  <si>
    <t>19</t>
  </si>
  <si>
    <t>Dotacje</t>
  </si>
  <si>
    <t>Przychody finansowe</t>
  </si>
  <si>
    <t>Zyski nadzwyczajne</t>
  </si>
  <si>
    <t>Przepływy środków pieniężnych z działalności operacyjnej</t>
  </si>
  <si>
    <t>Zmiana stanu zapasów</t>
  </si>
  <si>
    <t>Zmiana stanu rozliczeń międzyokresowych</t>
  </si>
  <si>
    <t>Przepływy środków pieniężnych z działalności inwestycyjnej</t>
  </si>
  <si>
    <t>Przepływy środków pieniężnych z działalności finansowej</t>
  </si>
  <si>
    <t>Płatności zobowiązań z tytułu umów leasingu finansowego</t>
  </si>
  <si>
    <t>F</t>
  </si>
  <si>
    <t>31.12.2003</t>
  </si>
  <si>
    <t>1.</t>
  </si>
  <si>
    <t>Wykaz zobowiązań pozabilansowych zabezpieczonych na majątku Spółki (ze wskazaniem jego rodzaju)</t>
  </si>
  <si>
    <t>Rachunek zysków i strat - wersja kalkulacyjna</t>
  </si>
  <si>
    <t>przychody netto ze sprzedaży produktów</t>
  </si>
  <si>
    <t>przychody netto ze sprzedaży towarów i materiałów</t>
  </si>
  <si>
    <t>Koszty sprzedanych produktów, towarów i materiałów, w tym:</t>
  </si>
  <si>
    <t>jednostkom powiązanym</t>
  </si>
  <si>
    <t>Koszt wytworzenia sprzedanych produktów</t>
  </si>
  <si>
    <t>Zysk (strata) brutto ze sprzedaży (A-B)</t>
  </si>
  <si>
    <t>Koszty sprzedaży</t>
  </si>
  <si>
    <t>Koszty ogólnego zarządu</t>
  </si>
  <si>
    <t>21</t>
  </si>
  <si>
    <t>22</t>
  </si>
  <si>
    <t>metoda bezpośrednia</t>
  </si>
  <si>
    <t>Sprzedaż</t>
  </si>
  <si>
    <t>Inne wpływy z działalności operacyjnej</t>
  </si>
  <si>
    <t>Dostawy i usługi</t>
  </si>
  <si>
    <t>Wynagrodzenia netto</t>
  </si>
  <si>
    <t>Ubezpieczenia społeczne i zdrowotne oraz inne świadczenia</t>
  </si>
  <si>
    <t>Podatki i opłaty o charakterze publicznoprawnym</t>
  </si>
  <si>
    <t>Inne wydatki operacyjne</t>
  </si>
  <si>
    <t>w tym:</t>
  </si>
  <si>
    <t>nie podzielone wyniki za lata poprzednie</t>
  </si>
  <si>
    <t>wynik nie podzielony</t>
  </si>
  <si>
    <t>Zobowiązania z tytułu dostaw i usług według okresu przeterminowania</t>
  </si>
  <si>
    <t>wobec jednostek powiązanych</t>
  </si>
  <si>
    <t>wobec pozostałych jednostek</t>
  </si>
  <si>
    <t>Kwota zobowiązania</t>
  </si>
  <si>
    <t>zabezpieczeń umów leasingowych</t>
  </si>
  <si>
    <t>Rodzaj kredytu/pożyczki</t>
  </si>
  <si>
    <t>Kwota umowna</t>
  </si>
  <si>
    <t>Część krótkoterminowa</t>
  </si>
  <si>
    <t>Część długoterminowa</t>
  </si>
  <si>
    <t>Zabezpieczenie spłaty</t>
  </si>
  <si>
    <t>Zobowiązania finansowe według tytułów</t>
  </si>
  <si>
    <t>w tym kwota wyceny odniesiona w ciężar wyniku finansowego</t>
  </si>
  <si>
    <t>Przychody netto ze sprzedaży i zrównane z nimi, w tym:</t>
  </si>
  <si>
    <t>leasing 
finansowy</t>
  </si>
  <si>
    <t>Nota Nr 5</t>
  </si>
  <si>
    <t>Nota Nr 14</t>
  </si>
  <si>
    <t>Nota Nr 14 cd</t>
  </si>
  <si>
    <t>Nota Nr 23</t>
  </si>
  <si>
    <t>Nota Nr 25</t>
  </si>
  <si>
    <t>Nota Nr 26</t>
  </si>
  <si>
    <t>Nota Nr 27</t>
  </si>
  <si>
    <t>Nota Nr 28</t>
  </si>
  <si>
    <t>Nota Nr 29</t>
  </si>
  <si>
    <t>Nota Nr 30</t>
  </si>
  <si>
    <t>Nota Nr 31</t>
  </si>
  <si>
    <t>Nota Nr 32</t>
  </si>
  <si>
    <t>Nota Nr 33</t>
  </si>
  <si>
    <t>Nota Nr 34</t>
  </si>
  <si>
    <t>Nota Nr 41</t>
  </si>
  <si>
    <t>Nota Nr 42</t>
  </si>
  <si>
    <t>1. Wprowadzenie od str. 1 do .........................</t>
  </si>
  <si>
    <t>Zaliczki na wartości niematerialne i prawne</t>
  </si>
  <si>
    <t>Środki trwałe</t>
  </si>
  <si>
    <t>Odpisy z zysku netto w ciągu roku obrotowego (wielkość ujemna)</t>
  </si>
  <si>
    <t>Przychody netto ze sprzedaży produktów, towarów i materiałów, w tym:</t>
  </si>
  <si>
    <t>Środki pieniężne na koniec okresu (F±D), w tym:</t>
  </si>
  <si>
    <t>Zobowiązania długoterminowe, o pozostałym od dnia  bilansowego przewidywanym umową okresie spłaty</t>
  </si>
  <si>
    <t>Nazwa banku/pożyczkodawcy</t>
  </si>
  <si>
    <t>Rodzaj zobowiązania pozabilansowego</t>
  </si>
  <si>
    <t>utworzenie odpisów aktualizujących należności</t>
  </si>
  <si>
    <t>utworzenie odpisów aktualizujących zapasy</t>
  </si>
  <si>
    <t>Do wyceny transakcji ujętych w rachunku zysków i strat zastosowano kursy wymiany walut obowiązujące na dzień dokonania transakcji zgodnie z zasadami opisanymi we wprowadzeniu do sprawozdania finansowego</t>
  </si>
  <si>
    <t>- dywidendy otrzymane</t>
  </si>
  <si>
    <t xml:space="preserve">Wyjaśnienie przyczyn znaczących różnic pomiędzy zmianami stanu niektórych pozycji w bilansie oraz zmianami tych samych pozycji wykazanymi w rachunku przepływów pieniężnych </t>
  </si>
  <si>
    <t>grunty (w tym prawo użytkowania wieczystego gruntu)</t>
  </si>
  <si>
    <t>Należne wpłaty na kapitał podstawowy (wielkość ujemna)</t>
  </si>
  <si>
    <t>Kapitał (fundusz) z aktualizacji wyceny</t>
  </si>
  <si>
    <t>Kapitał (fundusz) z aktualizacji wyceny na początek okresu</t>
  </si>
  <si>
    <t>Przepływy pieniężne netto, razem (A.III ± B.III ± C.III)</t>
  </si>
  <si>
    <t>Środki trwałe używane na podstawie umów najmu, dzierżawy i innych umów o podobnym charakterze:</t>
  </si>
  <si>
    <t>w tym kwota wyceny odniesiona na kapitał z aktualizacji</t>
  </si>
  <si>
    <t>przeszacowanie na kapitał z aktualizacji</t>
  </si>
  <si>
    <t>zobowiązania finansowe przeznaczone do obrotu</t>
  </si>
  <si>
    <t>pozostałe zobowiązania finansowe</t>
  </si>
  <si>
    <t>RAZEM</t>
  </si>
  <si>
    <t>Wartość brutto</t>
  </si>
  <si>
    <t>Bilans otwarcia</t>
  </si>
  <si>
    <t>Zwiększenia</t>
  </si>
  <si>
    <t>a</t>
  </si>
  <si>
    <t>b</t>
  </si>
  <si>
    <t>c</t>
  </si>
  <si>
    <t>d</t>
  </si>
  <si>
    <t>inne</t>
  </si>
  <si>
    <t>Zmniejszenia</t>
  </si>
  <si>
    <t>e</t>
  </si>
  <si>
    <t>Bilans zamknięcia</t>
  </si>
  <si>
    <t>Wartość</t>
  </si>
  <si>
    <t>Razem</t>
  </si>
  <si>
    <t>f</t>
  </si>
  <si>
    <t>pozostałe</t>
  </si>
  <si>
    <t>g</t>
  </si>
  <si>
    <t>wartość brutto</t>
  </si>
  <si>
    <t>wartość netto</t>
  </si>
  <si>
    <t>Wiek w dniach</t>
  </si>
  <si>
    <t>powyżej 360</t>
  </si>
  <si>
    <t>przesunięcia miedzy należnościami</t>
  </si>
  <si>
    <t>Kwota zabezpieczenia</t>
  </si>
  <si>
    <t>gwarancji</t>
  </si>
  <si>
    <t>poręczeń</t>
  </si>
  <si>
    <t>weksli</t>
  </si>
  <si>
    <t>zawartych, lecz nie wykonanych umów</t>
  </si>
  <si>
    <t>Dane o strukturze własności kapitału podstawowego</t>
  </si>
  <si>
    <t>.....</t>
  </si>
  <si>
    <t>KAPITAŁ AKCYJNY (ZAKŁADOWY)</t>
  </si>
  <si>
    <t>Seria/ emisja</t>
  </si>
  <si>
    <t>Rodzaj akcji (udziałów)</t>
  </si>
  <si>
    <t>Rodzaj uprzywilejowania</t>
  </si>
  <si>
    <t>Liczba akcji (udziałów)</t>
  </si>
  <si>
    <t>Wartość serii/emisji wg wartości nominalnej</t>
  </si>
  <si>
    <t>Sposób pokrycia kapitału</t>
  </si>
  <si>
    <t>Data rejestracji</t>
  </si>
  <si>
    <t>Prawo do dywidendy (od daty)</t>
  </si>
  <si>
    <t>Liczba akcji (udziałów) razem</t>
  </si>
  <si>
    <t>Kapitał razem</t>
  </si>
  <si>
    <t>powyżej 5 lat</t>
  </si>
  <si>
    <t>4. Zestawienie zmian w kapitale własnym od str. ...................... do .........................</t>
  </si>
  <si>
    <t>20</t>
  </si>
  <si>
    <t>Nota Nr 2</t>
  </si>
  <si>
    <t>...</t>
  </si>
  <si>
    <t>rozwiązanie odpisów aktualizujących należności</t>
  </si>
  <si>
    <t>rozwiązanie odpisów aktualizujących zapasy</t>
  </si>
  <si>
    <t>wartości niematerialnych i prawnych</t>
  </si>
  <si>
    <t>należności</t>
  </si>
  <si>
    <t>zapasów</t>
  </si>
  <si>
    <t>innych aktywów</t>
  </si>
  <si>
    <t>8a</t>
  </si>
  <si>
    <t>8b</t>
  </si>
  <si>
    <t>Zmiana stanu rezerwy na podatku odroczony</t>
  </si>
  <si>
    <t>Razem podatek dochodowy wykazany w RZiS</t>
  </si>
  <si>
    <t xml:space="preserve">Zmiany w stanie inwestycji długoterminowych </t>
  </si>
  <si>
    <t>Razem inwestycje długoterminowe</t>
  </si>
  <si>
    <t>Wartości niematerialne   
i prawne</t>
  </si>
  <si>
    <t>Wartość nie amortyzowanych przez jednostkę środków trwałych, używanych na podstawie umów najmu, dzierżawy i innych umów o podobnym charakterze</t>
  </si>
  <si>
    <t>Nota Nr 9</t>
  </si>
  <si>
    <t>Struktura własnościowa kapitału i procent posiadanych akcji (udziałów)</t>
  </si>
  <si>
    <t>Akcjonariusz / Udziałowiec</t>
  </si>
  <si>
    <t>Wartość akcji/ udziałów</t>
  </si>
  <si>
    <t>Nota Nr 11</t>
  </si>
  <si>
    <t>darowizna</t>
  </si>
  <si>
    <t>przekwalifikowanie</t>
  </si>
  <si>
    <t>sprzedaż</t>
  </si>
  <si>
    <t>likwidacja</t>
  </si>
  <si>
    <t>Udziały i akcje</t>
  </si>
  <si>
    <t>Inne papiery
wartościowe</t>
  </si>
  <si>
    <t>Udzielone pożyczki</t>
  </si>
  <si>
    <t>Inne długoterminowe aktywa finansowe</t>
  </si>
  <si>
    <t>Rachunek zysków i strat - wersja porównawcza</t>
  </si>
  <si>
    <t>aport</t>
  </si>
  <si>
    <t>przemieszczenie wewnętrzne</t>
  </si>
  <si>
    <t>trwała utrata wartości</t>
  </si>
  <si>
    <t>amortyzacja za okres</t>
  </si>
  <si>
    <t>Wartość netto na początek okresu</t>
  </si>
  <si>
    <t>Wartość netto na koniec okresu</t>
  </si>
  <si>
    <t>Grunty (w tym prawo wieczystego użytkowania gruntów)</t>
  </si>
  <si>
    <t>Budynki, lokale i obiekty inżynierii lądowej i wodnej</t>
  </si>
  <si>
    <t>Urządzenia
techniczne
i maszyny</t>
  </si>
  <si>
    <t>Środki
transportu</t>
  </si>
  <si>
    <t>aktualizacja wyceny</t>
  </si>
  <si>
    <t>przyjęcie ze środków trwałych w budowie</t>
  </si>
  <si>
    <t>zakup środków trwałych</t>
  </si>
  <si>
    <t>darowizny otrzymane</t>
  </si>
  <si>
    <t>ujawnienia (np. inwentaryzacje)</t>
  </si>
  <si>
    <t>środki używane na podstawie umowy najmu, dzierżawy lub innej o podobnym charakterze</t>
  </si>
  <si>
    <t>darowizny przekazane</t>
  </si>
  <si>
    <t>Skumulowana amortyzacja (umorzenie)</t>
  </si>
  <si>
    <t>przemieszczenia wewnętrzne</t>
  </si>
  <si>
    <t>przemieszenia wewnętrzne</t>
  </si>
  <si>
    <t>leasing finansowy</t>
  </si>
  <si>
    <t>Urządzenia techniczne i maszyny</t>
  </si>
  <si>
    <t>Środki transportu</t>
  </si>
  <si>
    <t>w tym z tytułu leasingu</t>
  </si>
  <si>
    <t>Inne środki trwałe pozabilansowe</t>
  </si>
  <si>
    <t>wartość nominalna minimalnych opłat leasingowych</t>
  </si>
  <si>
    <t>wartość bieżąca minimalnych opłat leasingowych</t>
  </si>
  <si>
    <t>do jednego roku</t>
  </si>
  <si>
    <t>od roku do 3 lat</t>
  </si>
  <si>
    <t>od 3 lat do 5 lat</t>
  </si>
  <si>
    <t>nie dotyczy</t>
  </si>
  <si>
    <t>płatne w okresie:</t>
  </si>
  <si>
    <t>Przyszły koszt odsetkowy (wartość ujemna)</t>
  </si>
  <si>
    <t>zobowiązania krótkoterminowe</t>
  </si>
  <si>
    <t>zobowiązania długoterminowe</t>
  </si>
  <si>
    <t>Nakłady na niefinansowe aktywa trwałe</t>
  </si>
  <si>
    <t>poniesione w bieżącym okresie</t>
  </si>
  <si>
    <t>Uzgodnienie przepływów pieniężnych sporządzonych metodą bezpośrednią - w przypadku gdy spółka przyjęła ten wariant sporządzania rachunku przepływów pieniężnych- do przepływów pieniężnych netto z działalności operacyjnej, sporządzonych metodą pośrednią</t>
  </si>
  <si>
    <t>Objaśnienie struktury środków pieniężnych przyjętych do rachunku przepływów pieniężnych, jeśli różni się ona od ich struktury przyjętej do bilansu.  W szczególności należy podać wartości przyjęte za ekwiwalenty środków pieniężnych.</t>
  </si>
  <si>
    <t>planowane do poniesienia</t>
  </si>
  <si>
    <t>w tym na ochronę środowiska</t>
  </si>
  <si>
    <t>Inne koszty operacyjne</t>
  </si>
  <si>
    <t>Od jednostek pozostałych</t>
  </si>
  <si>
    <t>Pozostałe rezerwy</t>
  </si>
  <si>
    <t>Fundusze specjalne</t>
  </si>
  <si>
    <t>metoda pośrednia</t>
  </si>
  <si>
    <t>Przepływy pieniężne netto z działalności inwestycyjnej (I-II)</t>
  </si>
  <si>
    <t>Środki pieniężne na początek okresu</t>
  </si>
  <si>
    <t>-</t>
  </si>
  <si>
    <t>od jednostek powiązanych</t>
  </si>
  <si>
    <t>Zysk (strata) ze sprzedaży (C-D-E)</t>
  </si>
  <si>
    <t>G</t>
  </si>
  <si>
    <t>Zysk ze zbycia niefinansowych aktywów trwałych</t>
  </si>
  <si>
    <t>Inne przychody operacyjne</t>
  </si>
  <si>
    <t>H</t>
  </si>
  <si>
    <t>Aktywa z tytułu odroczonego podatku dochodowego</t>
  </si>
  <si>
    <t>Odpisy aktualizujące</t>
  </si>
  <si>
    <t>odpisy aktualizujące</t>
  </si>
  <si>
    <t>Należności od jednostek powiązanych, z tego:</t>
  </si>
  <si>
    <t>z tytułu dostaw i usług, w tym o okresie spłaty:</t>
  </si>
  <si>
    <t>-do 12 miesięcy</t>
  </si>
  <si>
    <t>-powyżej 12 miesięcy</t>
  </si>
  <si>
    <t>Należności od pozostałych jednostek, z tego:</t>
  </si>
  <si>
    <t xml:space="preserve">z tytułu podatków, dotacji, ceł, ubezpieczeń społecznych i zdrowotnych oraz innych świadczeń </t>
  </si>
  <si>
    <t>Należności z tytułu dostaw i usług brutto według wieku</t>
  </si>
  <si>
    <t>Ogółem w wartości brutto</t>
  </si>
  <si>
    <t>Ogółem w wartości netto</t>
  </si>
  <si>
    <t>bieżące, z tego :</t>
  </si>
  <si>
    <t>od pozostałych jednostek</t>
  </si>
  <si>
    <t>przeterminowane, z tego :</t>
  </si>
  <si>
    <t>do 90 dni</t>
  </si>
  <si>
    <t>90-180</t>
  </si>
  <si>
    <t>*) zobowiązania do 1 roku zostały przez Spółkę wykazane w grupie zobowiązań krótkoterminowych</t>
  </si>
  <si>
    <t>środków trwałych i środków trwałych w budowie</t>
  </si>
  <si>
    <t>rozwiązanie odpisów aktualizujących środki trwałe i środki trwałe w budowie</t>
  </si>
  <si>
    <t>rozwiązanie odpisów aktualizujących inne aktywa</t>
  </si>
  <si>
    <t>Razem liczba zatrudnionych (osoby)</t>
  </si>
  <si>
    <t>zapłacone odsetki od należności naliczone w latach ubiegłych</t>
  </si>
  <si>
    <t>zapłacone odsetki od zobowiązań naliczonych w latach ubiegłych</t>
  </si>
  <si>
    <t>8c</t>
  </si>
  <si>
    <t>Nota nr 18 - nota nr 2 i 3 (rozwiązanie odpisów na środki trwałe i środki trwałe w budowie)</t>
  </si>
  <si>
    <t>180-360</t>
  </si>
  <si>
    <t>Odpisy aktualizujące
należności z tytułu
dostaw i usług</t>
  </si>
  <si>
    <t>w tym od jednostek powiązanych</t>
  </si>
  <si>
    <t>Odpisy aktualizujące należności pozostałe</t>
  </si>
  <si>
    <t>Razem odpisy aktualizujące należności krótkoterminowe</t>
  </si>
  <si>
    <t>Strata ze zbycia niefinansowych aktywów trwałych</t>
  </si>
  <si>
    <t>Aktualizacja wartości aktywów niefinansowych</t>
  </si>
  <si>
    <t>Zysk (strata) z działalności operacyjnej (F+G-H)</t>
  </si>
  <si>
    <t>J</t>
  </si>
  <si>
    <t>Dywidendy i udziały w zyskach, w tym:</t>
  </si>
  <si>
    <t>Odsetki, w tym:</t>
  </si>
  <si>
    <t>Zysk ze zbycia inwestycji</t>
  </si>
  <si>
    <t>Aktualizacja wartości inwestycji</t>
  </si>
  <si>
    <t>K</t>
  </si>
  <si>
    <t>dla jednostek powiązanych</t>
  </si>
  <si>
    <t>Strata ze zbycia inwestycji</t>
  </si>
  <si>
    <t>L</t>
  </si>
  <si>
    <t>Zysk (strata) z działalności gospodarczej (I+J-K)</t>
  </si>
  <si>
    <t>M</t>
  </si>
  <si>
    <t>Wynik zdarzeń nadzwyczajnych (M.I. - M.II.)</t>
  </si>
  <si>
    <t>N</t>
  </si>
  <si>
    <t>Zysk (strata) brutto (L±M)</t>
  </si>
  <si>
    <t>O</t>
  </si>
  <si>
    <t>P</t>
  </si>
  <si>
    <t>Pozostałe obowiązkowe zmniejszenie zysku (zwiększenia straty)</t>
  </si>
  <si>
    <t>R</t>
  </si>
  <si>
    <t>Zysk (strata) netto (N-O-P)</t>
  </si>
  <si>
    <t>Inne</t>
  </si>
  <si>
    <t>Zobowiązania warunkowe</t>
  </si>
  <si>
    <t>kwota</t>
  </si>
  <si>
    <t>i</t>
  </si>
  <si>
    <t>h</t>
  </si>
  <si>
    <t>Podatek dochodowy</t>
  </si>
  <si>
    <t>4. ………………………......…………..</t>
  </si>
  <si>
    <t>Zmiana stanu produktów (zwiększenie - wartość dodatnia, zmniejszenie - wartość ujemna)</t>
  </si>
  <si>
    <t>Koszt wytworzenia produktów na własne potrzeby jednostki</t>
  </si>
  <si>
    <t>Koszty działalności operacyjnej</t>
  </si>
  <si>
    <t>Zużycie materiałów i energii</t>
  </si>
  <si>
    <t>Usługi obce</t>
  </si>
  <si>
    <t>Podatki i opłaty, w tym:</t>
  </si>
  <si>
    <t>- podatek akcyzowy</t>
  </si>
  <si>
    <t>Wynagrodzenia</t>
  </si>
  <si>
    <t>Ubezpieczenia społeczne i inne świadczenia</t>
  </si>
  <si>
    <t>Pozostałe koszty rodzajowe</t>
  </si>
  <si>
    <t>Podpisy Członków Zarządu:</t>
  </si>
  <si>
    <t>1. ................................</t>
  </si>
  <si>
    <t>2. ................................</t>
  </si>
  <si>
    <t>3. ................................</t>
  </si>
  <si>
    <t>Data ..........................</t>
  </si>
  <si>
    <t>Podpisy Członków Zarządu</t>
  </si>
  <si>
    <t>Data ................................</t>
  </si>
  <si>
    <t>wydania udziałów (emisji akcji)</t>
  </si>
  <si>
    <t>......</t>
  </si>
  <si>
    <t>zmniejszenie (z tytułu)</t>
  </si>
  <si>
    <t>umorzenie udziałów (akcji)</t>
  </si>
  <si>
    <t>1.2.</t>
  </si>
  <si>
    <t>Kapitał (fundusz) podstawowy na koniec okresu</t>
  </si>
  <si>
    <t>Należne wpłaty na kapitał podstawowy na początek okresu</t>
  </si>
  <si>
    <t>2.1.</t>
  </si>
  <si>
    <t>Zmiana należnych wpłat na kapitał podstawowy</t>
  </si>
  <si>
    <t>zwiększenie (z tytułu)</t>
  </si>
  <si>
    <t>2.2.</t>
  </si>
  <si>
    <t>Należne wpłaty na kapitał podstawowy na koniec okresu</t>
  </si>
  <si>
    <t>Udziały (akcje) własne na początek okresu</t>
  </si>
  <si>
    <t>zwiększenie</t>
  </si>
  <si>
    <t>zmniejszenie</t>
  </si>
  <si>
    <t>3.1.</t>
  </si>
  <si>
    <t>Zysk (strata) netto</t>
  </si>
  <si>
    <t>1.01.-31.12.2005r.</t>
  </si>
  <si>
    <t>inne środki trwałe</t>
  </si>
  <si>
    <t>z tytułu dostaw i usług, o okresie wymagalności:</t>
  </si>
  <si>
    <t>z tytułu podatków, ceł, ubezpieczeń i innych świadczeń</t>
  </si>
  <si>
    <t>Zysk (strata) netto (K-L-M)</t>
  </si>
  <si>
    <t>Zysk (strata) brutto (I±J)</t>
  </si>
  <si>
    <t>Wynik zdarzeń nadzwyczajnych (J.I. - J.II.)</t>
  </si>
  <si>
    <t>Zysk (strata) z działalności gospodarczej (F+G-H)</t>
  </si>
  <si>
    <t>Zysk (strata) z działalności operacyjnej (C+D-E)</t>
  </si>
  <si>
    <t>Zysk (strata) ze sprzedaży (A-B)</t>
  </si>
  <si>
    <t>Kapitał (fundusz) z aktualizacji wyceny na koniec okresu</t>
  </si>
  <si>
    <t>Inne środki trwałe</t>
  </si>
  <si>
    <t>rozwiązanie odpisów aktualizujących odniesionych w pozostałe przychody operacyjne</t>
  </si>
  <si>
    <t>Informacje o wynagrodzeniach, łącznie z wynagrodzeniem z zysku, wypłaconych lub należnych osobom wchodzącym w skład organów zarządzających i nadzorujących Spółek handlowych (dla każdej grupy osobno).</t>
  </si>
  <si>
    <t>Środki pieniężne</t>
  </si>
  <si>
    <t>- powyżej 12 miesięcy</t>
  </si>
  <si>
    <t>- do 12 miesięcy</t>
  </si>
  <si>
    <t>- długoterminowe</t>
  </si>
  <si>
    <t>- krótkoterminowe</t>
  </si>
  <si>
    <t xml:space="preserve">- długoterminowa </t>
  </si>
  <si>
    <t>- krótkoterminowa</t>
  </si>
  <si>
    <t>- udziały lub akcje</t>
  </si>
  <si>
    <t>- inne papiery wartościowe</t>
  </si>
  <si>
    <t>- udzielone pożyczki</t>
  </si>
  <si>
    <t>- inne długoterminowe aktywa finansowe</t>
  </si>
  <si>
    <t>- inne krótkoterminowe aktywa finansowe</t>
  </si>
  <si>
    <t>- środki pieniężne w kasie i na rachunkach</t>
  </si>
  <si>
    <t>- inne środki pieniężne</t>
  </si>
  <si>
    <t>- inne aktywa pieniężne</t>
  </si>
  <si>
    <t>strata netto (wielkość ujemna)</t>
  </si>
  <si>
    <t>odpisy z zysku (wielkość ujemna)</t>
  </si>
  <si>
    <t>Strata z lat ubiegłych na początek okresu (-)</t>
  </si>
  <si>
    <t>Pozostałe, w tym:</t>
  </si>
  <si>
    <t>Przychody nie będące przychodami do opodatkowania (ze znakiem ujemnym)</t>
  </si>
  <si>
    <t xml:space="preserve">2. Bilans </t>
  </si>
  <si>
    <t xml:space="preserve">3. Rachunek zysków i strat </t>
  </si>
  <si>
    <t xml:space="preserve">4. Zestawienie zmian w kapitale własnym </t>
  </si>
  <si>
    <t xml:space="preserve">5. Rachunek przepływów pieniężnych </t>
  </si>
  <si>
    <t xml:space="preserve">6. Dodatkowe informacje i objaśnienia </t>
  </si>
  <si>
    <t>Udziały (akcje) własne na koniec okresu</t>
  </si>
  <si>
    <t>Kapitał (fundusz) zapasowy na początek okresu</t>
  </si>
  <si>
    <t>4.1.</t>
  </si>
  <si>
    <t>Zmiany kapitału (funduszu) zapasowego</t>
  </si>
  <si>
    <t>emisji akcji powyżej wartości nominalnej,</t>
  </si>
  <si>
    <t>z podziału zysku (ustawowo)</t>
  </si>
  <si>
    <t>z podziału zysku (ponad wymaganą ustawowo minimalną wartość)</t>
  </si>
  <si>
    <t>.......</t>
  </si>
  <si>
    <t>pokrycia straty</t>
  </si>
  <si>
    <t>........</t>
  </si>
  <si>
    <t>4.2.</t>
  </si>
  <si>
    <t>5. Rachunek przepływów pieniężnych od str. ……..........…. do ………..........…</t>
  </si>
  <si>
    <t>Stan kapitału (funduszu) zapasowego na koniec okresu</t>
  </si>
  <si>
    <t>5.1.</t>
  </si>
  <si>
    <t>Zmiany kapitału (funduszu) z aktualizacji wyceny</t>
  </si>
  <si>
    <t>zbycia środków trwałych</t>
  </si>
  <si>
    <t>5.2.</t>
  </si>
  <si>
    <t>Pozostałe kapitały (fundusze) rezerwowe na początek okresu</t>
  </si>
  <si>
    <t>6.1.</t>
  </si>
  <si>
    <t>Zmiany pozostałych kapitałów (funduszy) rezerwowych</t>
  </si>
  <si>
    <t>6.2.</t>
  </si>
  <si>
    <t>Pozostałe kapitały (fundusze) rezerwowe na koniec okresu</t>
  </si>
  <si>
    <t>Zysk (strata) z lat ubiegłych na początek okresu</t>
  </si>
  <si>
    <t>7.1.</t>
  </si>
  <si>
    <t xml:space="preserve">Zysk z lat ubiegłych na początek okresu </t>
  </si>
  <si>
    <t>7.2.</t>
  </si>
  <si>
    <t xml:space="preserve">Zysk z lat ubiegłych na początek okresu, po korektach </t>
  </si>
  <si>
    <t>podziału zysku z lat ubiegłych</t>
  </si>
  <si>
    <t>7.3.</t>
  </si>
  <si>
    <t>Zysk z lat ubiegłych na koniec okresu</t>
  </si>
  <si>
    <t>7.4.</t>
  </si>
  <si>
    <t>7.5</t>
  </si>
  <si>
    <t>Strata z lat ubiegłych na początek okresu, po korektach</t>
  </si>
  <si>
    <t>przeniesienie straty z lat ubiegłych do pokrycia</t>
  </si>
  <si>
    <t>7.6.</t>
  </si>
  <si>
    <t>Strata z lat ubiegłych na koniec okresu</t>
  </si>
  <si>
    <t>7.7.</t>
  </si>
  <si>
    <t>Zysk (strata) z lat ubiegłych na koniec okresu</t>
  </si>
  <si>
    <t>Wynik netto</t>
  </si>
  <si>
    <t>zysk netto</t>
  </si>
  <si>
    <t>Kapitał (fundusz) własny na koniec okresu (BZ)</t>
  </si>
  <si>
    <t>Kapitał (fundusz) własny, po uwzględnieniu proponowanego podziału zysku (pokrycia straty)</t>
  </si>
  <si>
    <t>Ujemna wartość firmy</t>
  </si>
  <si>
    <t xml:space="preserve"> PASYWA RAZEM</t>
  </si>
  <si>
    <t>Wyszczególnienie</t>
  </si>
  <si>
    <t>Pracownicy ogółem, z tego:</t>
  </si>
  <si>
    <t>Tytuł według pozycji bilansu</t>
  </si>
  <si>
    <t>1 rok - 3 lata</t>
  </si>
  <si>
    <t>3 - 5 lat</t>
  </si>
  <si>
    <t>Sprawozdanie finansowe obejmuje:</t>
  </si>
  <si>
    <t>Sprawozdanie finansowe przedstawił Zarząd Spółki</t>
  </si>
  <si>
    <t>1. ………………………………………</t>
  </si>
  <si>
    <t>2. …………………………...………….</t>
  </si>
  <si>
    <t>3. ………………………......…………..</t>
  </si>
  <si>
    <t>Sporządzono:</t>
  </si>
  <si>
    <t>………………………………………, dnia ……………………………..</t>
  </si>
  <si>
    <t>Bilans</t>
  </si>
  <si>
    <t>Aktywa</t>
  </si>
  <si>
    <t>Lp.</t>
  </si>
  <si>
    <t>Tytuł</t>
  </si>
  <si>
    <t>Nr 
noty</t>
  </si>
  <si>
    <t>A</t>
  </si>
  <si>
    <t>I</t>
  </si>
  <si>
    <t>Wartości niematerialne i prawne</t>
  </si>
  <si>
    <t>1</t>
  </si>
  <si>
    <t>2</t>
  </si>
  <si>
    <t>3</t>
  </si>
  <si>
    <t>Wartość firmy</t>
  </si>
  <si>
    <t>4</t>
  </si>
  <si>
    <t>Inne wartości niematerialne i prawne</t>
  </si>
  <si>
    <t>5</t>
  </si>
  <si>
    <t>II</t>
  </si>
  <si>
    <t>6</t>
  </si>
  <si>
    <t>7</t>
  </si>
  <si>
    <t>III</t>
  </si>
  <si>
    <t>IV</t>
  </si>
  <si>
    <t>Należności długoterminowe</t>
  </si>
  <si>
    <t>B</t>
  </si>
  <si>
    <t>Zapasy</t>
  </si>
  <si>
    <t>Materiały</t>
  </si>
  <si>
    <t>Zobowiązania warunkowe ogółem:</t>
  </si>
  <si>
    <t>Łączna wartość nakładów na środki trwałe w budowie</t>
  </si>
  <si>
    <t>- odsetki skapitalizowane</t>
  </si>
  <si>
    <t>- różnice kursowe skapitalizowane</t>
  </si>
  <si>
    <t>Kursy przyjęte do wyceny aktywów i pasywów w walutach obcych</t>
  </si>
  <si>
    <t>kurs EUR/PLN</t>
  </si>
  <si>
    <t>Zarząd Spółki</t>
  </si>
  <si>
    <t>Rada Nadzorcza</t>
  </si>
  <si>
    <t>Opis warunków zawartych umów:</t>
  </si>
  <si>
    <t>- odsetki naliczone od udzielonych pożyczek</t>
  </si>
  <si>
    <t>- odsetki naliczone od kredytów i pożyczek</t>
  </si>
  <si>
    <t>korekta o zmianę stanu należności z tytułu dywidend</t>
  </si>
  <si>
    <t>Sprawdzenie  zgodności  wewnętrznej  Sprawozdania  Finansowego</t>
  </si>
  <si>
    <t>NIE DRUKOWAĆ DO WERSJI OSTATECZNEJ !!!</t>
  </si>
  <si>
    <t>Aktywa - Pasywa</t>
  </si>
  <si>
    <t>kapitały - pasywa (kapitał własny BZ)</t>
  </si>
  <si>
    <t>kapitały - pasywa (kapitał podstawowy)</t>
  </si>
  <si>
    <t>kapitały - pasywa (należne wpłaty na kapitał podstawowy)</t>
  </si>
  <si>
    <t>kapitały - pasywa (akcje własne)</t>
  </si>
  <si>
    <t>kapitały - pasywa (kapitał zapasowy)</t>
  </si>
  <si>
    <t>kapitały - pasywa (kapitał z aktualizacji wyceny)</t>
  </si>
  <si>
    <t>kapitały - pasywa (pozostałe kapitały rezerwowe)</t>
  </si>
  <si>
    <t>kapitały - pasywa (zysk strata z lat ubiegłych)</t>
  </si>
  <si>
    <t>kapitały - pasywa (zysk strata netto)</t>
  </si>
  <si>
    <t>Przepływy - pasywa (wynik)</t>
  </si>
  <si>
    <t>Nota Nr. 1 - Bilans</t>
  </si>
  <si>
    <t>Nota Nr. 1 - Bilans (koszty prac rozwojowych)</t>
  </si>
  <si>
    <t>Nota Nr. 1 - Bilans (wartość firmy)</t>
  </si>
  <si>
    <t>Nota Nr. 1 - Bilans (inne wnip)</t>
  </si>
  <si>
    <t>Nota Nr. 1 - Bilans (zaliczki na poczet wnip)</t>
  </si>
  <si>
    <t>Nota Nr. 2 - Aktywa (grunty)</t>
  </si>
  <si>
    <t>Nota Nr. 2 - Aktywa (budynki)</t>
  </si>
  <si>
    <t>Nota Nr. 2 - Aktywa (urządzenia techniczne)</t>
  </si>
  <si>
    <t>Nota Nr. 2 - Aktywa (śr.transportu)</t>
  </si>
  <si>
    <t>Nota Nr. 2 - Aktywa (inne środki trwałe)</t>
  </si>
  <si>
    <t>Wynik - Pasywa  - porównawczy</t>
  </si>
  <si>
    <t>Wynik - Pasywa  - kalkulacyjny</t>
  </si>
  <si>
    <t xml:space="preserve">sporządził ..................................... </t>
  </si>
  <si>
    <t>sporządził ....................</t>
  </si>
  <si>
    <t>sporządził ..............................................</t>
  </si>
  <si>
    <t>sporządził ...........................................</t>
  </si>
  <si>
    <t>Nota nr 3 - Aktywa (środki trwałe w budowie)</t>
  </si>
  <si>
    <t>Nota Nr. 4 - Aktywa (należności długoterminowe)</t>
  </si>
  <si>
    <t>Nota Nr. 5 - Aktywa (nieruchomości)</t>
  </si>
  <si>
    <t>Nota Nr. 5 - Aktywa (wnip)</t>
  </si>
  <si>
    <t>Nota Nr. 5 - Aktywa (długoterminowe aktywa finansowe)</t>
  </si>
  <si>
    <t>Nota Nr. 5 - Aktywa (inne inwestycje długoterminowe)</t>
  </si>
  <si>
    <t>Nota Nr. 5 - Aktywa (razem)</t>
  </si>
  <si>
    <t>Nota Nr. 5 - Aktywa (udziały i akcje)</t>
  </si>
  <si>
    <t>Nota Nr. 5 - Aktywa (inne papiery wartościowe)</t>
  </si>
  <si>
    <t>Nota Nr. 5 - Aktywa(pożyczki długoterminowe)</t>
  </si>
  <si>
    <t>Nota Nr. 5 - Aktywa (inne długoterminowe aktywa finansowe)</t>
  </si>
  <si>
    <t xml:space="preserve">Nota Nr. 5 - Nota 5 (udziały i akcje według powiązania) </t>
  </si>
  <si>
    <t>Nota nr 3 - nota nr 2 (oddanie środków trwałych do użytkowania)</t>
  </si>
  <si>
    <t>Nota Nr. 6 - Aktywa (udziały i akcje)</t>
  </si>
  <si>
    <t>Nota Nr. 6 - Aktywa (inne papiery wartościowe)</t>
  </si>
  <si>
    <t>Nota Nr. 6 - Aktywa(pożyczki długoterminowe)</t>
  </si>
  <si>
    <t>Nota Nr. 6 - Aktywa (inne krótkoterminowe aktywa finansowe)</t>
  </si>
  <si>
    <t>Półprodukty i produkty w toku</t>
  </si>
  <si>
    <t>Produkty gotowe</t>
  </si>
  <si>
    <t>Towary</t>
  </si>
  <si>
    <t>AKTYWA TRWAŁE</t>
  </si>
  <si>
    <t>Koszty zakończonych prac rozwojowych</t>
  </si>
  <si>
    <t>Rzeczowe aktywa trwałe</t>
  </si>
  <si>
    <t xml:space="preserve">budynki, lokale i obiekty inżynierii lądowej i wodnej </t>
  </si>
  <si>
    <t>urządzenia techniczne i maszyny</t>
  </si>
  <si>
    <t>środki transportu</t>
  </si>
  <si>
    <t>odwrócenie trwałej utraty wartości</t>
  </si>
  <si>
    <t>Nota nr 6 cd - Nota nr 6 (pożyczki krótkoterminowe)</t>
  </si>
  <si>
    <t>Nota nr 6 cd - Nota nr 5 (pożyczki długoterminowe)</t>
  </si>
  <si>
    <t>Nota Nr. 8 - aktywa (okres zalegania-materialy)</t>
  </si>
  <si>
    <t>Nota Nr. 8 - aktywa (okres zalegania-produkty)</t>
  </si>
  <si>
    <t>Nota Nr. 8 - aktywa (okres zalegania-towary)</t>
  </si>
  <si>
    <t>Nota Nr. 8 - aktywa (okres zalegania-półprodukty )</t>
  </si>
  <si>
    <t>Nota Nr. 9 - Aktywa (jedn. Powiązane - z tytułu dostaw do 1 roku)</t>
  </si>
  <si>
    <t>Nota Nr. 9 - Aktywa (jedn. Powiązane - z tytułu dostaw powyżej 1 roku)</t>
  </si>
  <si>
    <t>Nota Nr. 9 - Aktywa (jedn. Powiązane - należności inne)</t>
  </si>
  <si>
    <t>Nota Nr. 9 - Aktywa (jedn. Powiązane - razem)</t>
  </si>
  <si>
    <t>Nota Nr. 9 - Aktywa (jedn. pozostałe - z tytułu dostaw do 1 roku)</t>
  </si>
  <si>
    <t>Nota Nr. 9 - Aktywa (jedn. pozostałe - z tytułu dostaw powyżej 1 roku)</t>
  </si>
  <si>
    <t>Nota Nr. 9 - Aktywa (jedn. pozostałe - należności podatkowe)</t>
  </si>
  <si>
    <t>Nota Nr. 9 - Aktywa (jedn. pozostałe - należności inne)</t>
  </si>
  <si>
    <t>Nota Nr. 9 - Aktywa (jedn. pozostałe - należności sądowe)</t>
  </si>
  <si>
    <t>Nota Nr. 9 - Aktywa (jedn. pozostałe -razem)</t>
  </si>
  <si>
    <t>Nota Nr. 9 - Aktywa (razem)</t>
  </si>
  <si>
    <t>Nota Nr. 9 - Nota Nr. 9 (należności z tyt. dostaw i usług - struktura czasowa jednostki powiązane wartość brutto)</t>
  </si>
  <si>
    <t>Nota Nr. 9 - Nota Nr. 9 (należności z tyt. dostaw i usług - struktura czasowa jednostki powiązane odpisy aktualizujące)</t>
  </si>
  <si>
    <t>Nota Nr. 9 - Nota Nr. 9 (należności z tyt. dostaw i usług - struktura czasowa jednostki powiązane wartość netto)</t>
  </si>
  <si>
    <t>Nota Nr. 9 - Nota Nr. 9 (należności z tyt. dostaw i usług - struktura czasowa jednostki pozostałe wartość brutto)</t>
  </si>
  <si>
    <t>Nota Nr. 9 - Nota Nr. 9 (należności z tyt. dostaw i usług - struktura czasowa jednostki pozostałe odpisy aktualizujące)</t>
  </si>
  <si>
    <t>Nota Nr. 9 - Nota Nr. 9 (należności z tyt. dostaw i usług - struktura czasowa jednostki pozostałe wartość netto)</t>
  </si>
  <si>
    <t>Nota Nr. 9 - nota 9 - odpisy aktualizujące należności z tytułu dostaw</t>
  </si>
  <si>
    <t>Nota Nr. 9 - nota 9 - odpisy aktualizujące należności z tytułu dostaw - powiązane</t>
  </si>
  <si>
    <t>Nota Nr. 9 - nota 9 - odpisy aktualizujące należności pozostałe</t>
  </si>
  <si>
    <t>Nota Nr. 9 - nota 9 - odpisy aktualizujące należności pozostałe - powiązane</t>
  </si>
  <si>
    <t>Nota Nr. 9 - nota 9 - odpisy aktualizujące należności razem</t>
  </si>
  <si>
    <t>Nota 10 - Aktywa (krótkoterminowe rozliczenia)</t>
  </si>
  <si>
    <t>Nota 10 - Aktywa (długoterminowe rozliczenia)</t>
  </si>
  <si>
    <t>Nota 13 - Pasywa (rezerwa na świadczenia emerytalne i podobne - długoterminowe)</t>
  </si>
  <si>
    <t>Nota 13 - Pasywa (rezerwa na świadczenia emerytalne i podobne - krótkoterminowe)</t>
  </si>
  <si>
    <t>Nota Nr. 11 - Pasywa (kapitał podstawowy)</t>
  </si>
  <si>
    <t>Nota Nr. 12 - Pasywa (zysk do podziału)</t>
  </si>
  <si>
    <t>Nota Nr. 12 - Pasywa (zysk z lat ubieglych)</t>
  </si>
  <si>
    <t>Nota 13 - Pasywa (pozostałe rezerwy - długoterminowe)</t>
  </si>
  <si>
    <t>Nota 13 - Pasywa (pozostałe rezerwy - krótkoterminowe)</t>
  </si>
  <si>
    <t>Nota 14 -Pasywa (zobowiązania długoterminowe wobec powiązanych- powyżej 1 roku)</t>
  </si>
  <si>
    <t>Nota 14 -Pasywa (zobowiązania długoterminowe wobec pozostałych- powyżej 1 roku)</t>
  </si>
  <si>
    <t>Nota 14 - Pasywa (wiekowanie zobowiązań z tytułu dostaw i usług - powiązane)</t>
  </si>
  <si>
    <t>Nota 14 - Pasywa (wiekowanie zobowiązań z tytułu dostaw i usług - pozostałe)</t>
  </si>
  <si>
    <t>Nota 14 cd - Nota 14 (zobowiązania z tytułu kredytów i pożyczek długoterminowe)</t>
  </si>
  <si>
    <t>Nota 14 cd - Nota 14 i Pasywa (zobowiązania z tytułu kredytów i pożyczek krótkoterminowe)</t>
  </si>
  <si>
    <t xml:space="preserve">Nota Nr. 16 - Pasywa </t>
  </si>
  <si>
    <t>Nota Nr. 17 - Nota Nr. 17 (kraj/export)- produkty</t>
  </si>
  <si>
    <t>Nota Nr. 17 - Nota Nr. 17 (kraj/export)- towary</t>
  </si>
  <si>
    <t>Nota Nr. 17 - Rachunek Z i S kalkulacyjny (produkty)</t>
  </si>
  <si>
    <t>Nota Nr. 17 - Rachunek Z i S kalkulacyjny (towary)</t>
  </si>
  <si>
    <t>Nota Nr. 17 - Rachunek Z i S porównawczy (produkty)</t>
  </si>
  <si>
    <t>Nota Nr. 17 - Rachunek Z i S porównawczy (towary)</t>
  </si>
  <si>
    <t>Nota Nr 17 - Rachunek Z i S kalkulacyjny (koszty sprzedaży)</t>
  </si>
  <si>
    <t>Nota Nr 17 - Rachunek Z i S kalkulacyjny (koszty zarządu)</t>
  </si>
  <si>
    <t>Nota Nr 17 - Rachunek Z i S kalkulacyjny (koszt wytworzenia produktów)</t>
  </si>
  <si>
    <t>Nota Nr. 18 - Rachunek Z i S kalkulacyjny (zysk ze zbycia)</t>
  </si>
  <si>
    <t>Nota Nr. 18 - Rachunek Z i S kalkulacyjny (dotacje)</t>
  </si>
  <si>
    <t>Nota Nr. 18 - Rachunek Z i S kalkulacyjny (pozostałe)</t>
  </si>
  <si>
    <t>Nota Nr. 18 - Rachunek Z i S porównawczy (zysk ze zbycia)</t>
  </si>
  <si>
    <t>Nota Nr. 18 - Rachunek Z i S porównawczy (dotacje)</t>
  </si>
  <si>
    <t>Nota Nr. 18 - Rachunek Z i S porównawczy (pozostałe)</t>
  </si>
  <si>
    <t>Nota nr 19 - Rachunek Z i S kalkulacyjny (strata na sprzedaży)</t>
  </si>
  <si>
    <t>Nota nr 19 - Rachunek Z i S kalkulacyjny (aktualizacja)</t>
  </si>
  <si>
    <t>Nota nr 19 - Rachunek Z i S kalkulacyjny (pozostałe)</t>
  </si>
  <si>
    <t>Nota nr 19 - Rachunek Z i S porównawczy (strata na sprzedaży)</t>
  </si>
  <si>
    <t>Nota nr 19 - Rachunek Z i S porównawczy (aktualizacja)</t>
  </si>
  <si>
    <t>Nota nr 19 - Rachunek Z i S porównawczy (pozostałe)</t>
  </si>
  <si>
    <t>Nota Nr. 20 - Rachunek Z i S kalkulacyjny (odsetki)</t>
  </si>
  <si>
    <t>Nota Nr. 20 - Rachunek Z i S kalkulacyjny (aktualizacja)</t>
  </si>
  <si>
    <t>Nota Nr. 20 - Rachunek Z i S kalkulacyjny (pozostałe)</t>
  </si>
  <si>
    <t>Nota Nr. 20 - Rachunek Z i S porównawczy (odsetki)</t>
  </si>
  <si>
    <t>Nota Nr. 20 - Rachunek Z i S porównawczy (aktualizacja)</t>
  </si>
  <si>
    <t>Nota Nr. 20 - Rachunek Z i S porównawczy (pozostałe)</t>
  </si>
  <si>
    <t>Nota Nr. 21 - Rachunek Z i S kalkulacyjny (odsetki)</t>
  </si>
  <si>
    <t>Nota Nr. 21 - Rachunek Z i S kalkulacyjny (aktualizacja)</t>
  </si>
  <si>
    <t>Nota Nr. 21 - Rachunek Z i S kalkulacyjny (pozostałe</t>
  </si>
  <si>
    <t>Nota Nr. 22 - Rachunek Z i S kalkulacyjny - straty</t>
  </si>
  <si>
    <t>Nota Nr. 22 - Rachunek Z i S kalkulacyjny - zyski</t>
  </si>
  <si>
    <t>Nota Nr. 22 - Rachunek Z i S porównawczy - zyski</t>
  </si>
  <si>
    <t>Nota Nr. 22 - Rachunek Z i S porównawczy - straty</t>
  </si>
  <si>
    <t>Nota Nr. 23 - Rachunek Z i S kalkulacyjny (wynik brutto)</t>
  </si>
  <si>
    <t>Nota Nr. 23 - Rachunek Z i S kalkulacyjny (podatek wraz z aktywami i rezerwami z tytułu podatku odłożonego)</t>
  </si>
  <si>
    <t>Nota Nr. 23 - Rachunek Z i S porównawczy (wynik brutto)</t>
  </si>
  <si>
    <t>Nota Nr. 23 - Rachunek Z i S porównawczy (podatek wraz z aktywami i rezerwami z tytułu podatku odłożonego)</t>
  </si>
  <si>
    <t>Nota nr 24 - nota nr 23 (rezerwa z tytułu odroczonego podatku dochodowego - zmiana stanu)</t>
  </si>
  <si>
    <t>Nota nr 24 - nota nr 23 (aktywa z tytułu odroczonego podatku dochodowego - zmiana stanu odpisu)</t>
  </si>
  <si>
    <t>Nota nr 24 - nota nr 23 (aktywa z tytułu odroczonego podatku dochodowego - zmiana stanu w brutto)</t>
  </si>
  <si>
    <t>Zmiana stanu aktywa z tytułu podatku odroczonego - wartość brutto</t>
  </si>
  <si>
    <t>Zmiana stanu aktywa z tytułu podatku odroczonego - odpis aktualizujący</t>
  </si>
  <si>
    <t>Nota nr 24 - Pasywa</t>
  </si>
  <si>
    <t>Nota nr 24 - Aktywa</t>
  </si>
  <si>
    <t>Nota 38 - Aktywa (należności od jednostek powiązanych)</t>
  </si>
  <si>
    <t>Nota 38 - Pasywa (zobowiązania wobec jednostek powiązanych)</t>
  </si>
  <si>
    <t>Nota 38 - Aktywa (pożyczki udzielone jednostkom powiązanym)</t>
  </si>
  <si>
    <t>Nota 38 - RZiS kalkulacyjny (przychody od jednostek powiązanych)</t>
  </si>
  <si>
    <t>Nota 38 - RZiS porównawczy (przychody od jednostek powiązanych)</t>
  </si>
  <si>
    <t>rozwiązanie rezerw pozostałych</t>
  </si>
  <si>
    <t>utworzenie rezerw pozostałych</t>
  </si>
  <si>
    <t>utworzenia odpisów aktualizujących w ciężar pozostałych kosztów operacyjnych</t>
  </si>
  <si>
    <t>utworzenia odpisów aktualizujących w ciężar  kosztów finansowych</t>
  </si>
  <si>
    <t>rozwiązanie odpisów aktualizujących odniesione w przychody finansowe</t>
  </si>
  <si>
    <t>Nota  nr 18 - Nota 8 (rozwiązanie odpisów na zapasy)</t>
  </si>
  <si>
    <t>Nota  nr 18 - Nota 9 (rozwiązanie odpisów na należności)</t>
  </si>
  <si>
    <t>Nota Nr. 19 -  Nota 8 (utworzenie odpisów aktualizujących zapasy)</t>
  </si>
  <si>
    <t>Nota nr 19 - nota 9 (utworzenie odpisów aktualizujących należności)</t>
  </si>
  <si>
    <t>Nota nr 19 - nota 2 i 3 (utworzenie odpisów na środki trwałe i środki trwałe w budowie)</t>
  </si>
  <si>
    <t>Nota nr 19 - nota 1 (utworzenie odpisów na wnip)</t>
  </si>
  <si>
    <t>Nota nr 19 - nota 5 (utworzenie odpisów na nieruchomości)</t>
  </si>
  <si>
    <t>Nota nr 18 i 20 - nota 13 (rozwiązanie pozostałych rezerw)</t>
  </si>
  <si>
    <t>Nota nr 19 i 21 - nota 13 (utworzenie pozostałych rezerw)</t>
  </si>
  <si>
    <t>Nota nr 20 - nota 5 i 6 (odwrócenie trwałej utraty wartości udzialów i akcji)</t>
  </si>
  <si>
    <t>Nota nr 20 - nota nr 9 (rozwiązanie odpisów aktualizujących odsetki od należności)</t>
  </si>
  <si>
    <t>Nota nr 21 - nota nr 9 (utworzenie odpisów aktualizujących odsetki od należności)</t>
  </si>
  <si>
    <t>Nota nr 21 - nota nr 5 (aktualizacja wartości udziałów i akcji)</t>
  </si>
  <si>
    <t>Nota nr 21 - nota nr 5 (aktualizacja wartości papierów wartościowych)</t>
  </si>
  <si>
    <t>Nota nr 21 - nota nr 5 (aktualizacja wartości udzielonych pożyczek)</t>
  </si>
  <si>
    <t>Nota nr 21 - nota nr 5 (aktualizacja wartości innych aktywów finansowych długoterminowych)</t>
  </si>
  <si>
    <t>Nota nr 21 - nota nr 6 (aktualizacja wartości udziałów i akcji)</t>
  </si>
  <si>
    <t>Nota nr 21 - nota nr 6 (aktualizacja wartości papierów wartościowych)</t>
  </si>
  <si>
    <t>Nota nr 21 - nota nr 6 (aktualizacja wartości udzielonych pożyczek)</t>
  </si>
  <si>
    <t>Nota nr 21 - nota nr 6 (aktualizacja wartości innych aktywów finansowych krótkoterminowych)</t>
  </si>
  <si>
    <t>1.01.-31.12.2004r.</t>
  </si>
  <si>
    <t>31.12.2004</t>
  </si>
  <si>
    <t>zakup/udzielenie pożyczki</t>
  </si>
  <si>
    <t>spłata pożyczki</t>
  </si>
  <si>
    <t>Możliwość kontynuacji działalności</t>
  </si>
  <si>
    <t>Wynagrodzenia członków organów nadzorczych</t>
  </si>
  <si>
    <t>Zatrudnienie</t>
  </si>
  <si>
    <t>wykorzystanie odpisów (spisanie należności z odpisem)</t>
  </si>
  <si>
    <t>inwestycji niefinansowych</t>
  </si>
  <si>
    <t>darowizny</t>
  </si>
  <si>
    <t>koszty operacyjne</t>
  </si>
  <si>
    <t>pozostałe koszty operacyjne</t>
  </si>
  <si>
    <t>koszty finansowe</t>
  </si>
  <si>
    <t>utworzenie odpisów aktualizujących odsetki od należności</t>
  </si>
  <si>
    <t>różnica pomiędzy amortyzacją bilansową a podatkową</t>
  </si>
  <si>
    <t>składki członkowskie</t>
  </si>
  <si>
    <t>ujemne różnice kursowe z wyceny</t>
  </si>
  <si>
    <t>naliczone odsetki od kredytów i pożyczek</t>
  </si>
  <si>
    <t>naliczone odsetki od innych zobowiązań</t>
  </si>
  <si>
    <t>niewypłacone umowy zlecenia i wynagrodzenia RN</t>
  </si>
  <si>
    <t>utworzenie rezerw na świadczenia emerytalne</t>
  </si>
  <si>
    <t xml:space="preserve">utworzenie pozostałych rezerw </t>
  </si>
  <si>
    <t>rezerwy na koszty roku obrotowego</t>
  </si>
  <si>
    <t>przychody operacyjne</t>
  </si>
  <si>
    <t>pozostałe przychody operacyjne</t>
  </si>
  <si>
    <t>przychody finansowe</t>
  </si>
  <si>
    <t>przychody ze sprzedaży energii</t>
  </si>
  <si>
    <t>przychody z najmu</t>
  </si>
  <si>
    <t xml:space="preserve">rozwiązanie pozostałych rezerw </t>
  </si>
  <si>
    <t>rozwiązanie odpisów aktualizujących odsetki od należności</t>
  </si>
  <si>
    <t xml:space="preserve">aktualizacja wartości inwestycji </t>
  </si>
  <si>
    <t>naliczone odsetki od należności</t>
  </si>
  <si>
    <t>dodatnie różnice kursowe z wyceny</t>
  </si>
  <si>
    <t>Stan na
31.12.2018 r.</t>
  </si>
  <si>
    <t>1.12.2017-31.12.2018 r.</t>
  </si>
  <si>
    <t>Rachunek przepływów pieniężnych za okres od 1.12.2017 do 31.12.2018 r.</t>
  </si>
  <si>
    <t>1.12.2017 r.-31.12.2018 r.</t>
  </si>
  <si>
    <t xml:space="preserve">Stan na
</t>
  </si>
  <si>
    <t>Wartość netto środków trwałych amortyzowanych przez jednostkę, używanych na podstawie umów najmu, dzierżawy i innych umów o podobnym charakterze (nie posiada)</t>
  </si>
  <si>
    <t>Wartość gruntów użytkowanych wieczyście (nie posiada)</t>
  </si>
  <si>
    <t>Zobowiązania wobec budżetu państwa lub jednostek samorządu terytorialnego z tytułu  uzyskania prawa własności  budynków i budowli (nie posiada)</t>
  </si>
  <si>
    <t>Stan na 31.12.2018 r.</t>
  </si>
  <si>
    <t xml:space="preserve">Stan na </t>
  </si>
  <si>
    <t>Wartość nominalna jednej akcji (udziału) = 0,10 zł</t>
  </si>
  <si>
    <t>Seria A</t>
  </si>
  <si>
    <t>pieniężny</t>
  </si>
  <si>
    <t>Seria B</t>
  </si>
  <si>
    <t>12.02.2018 r.</t>
  </si>
  <si>
    <t>25.09.2018 r.</t>
  </si>
  <si>
    <t>na okaziciela</t>
  </si>
  <si>
    <t>akcje nie są uprzywilejowane</t>
  </si>
  <si>
    <t>Krzysztof Puzio</t>
  </si>
  <si>
    <t>Julita Skowrońska</t>
  </si>
  <si>
    <t>Paweł Stopczyński</t>
  </si>
  <si>
    <t>Tomasz Surgowt</t>
  </si>
  <si>
    <t>Michał Szachno</t>
  </si>
  <si>
    <t>Joanna Lech</t>
  </si>
  <si>
    <t>Igor Faryński</t>
  </si>
  <si>
    <t>Wiesław Olesiak</t>
  </si>
  <si>
    <t>Ryszard Moniak</t>
  </si>
  <si>
    <t>Anna Jóźwiak</t>
  </si>
  <si>
    <t>Jolanta Krzepicka</t>
  </si>
  <si>
    <t>Stanisław Kosiński</t>
  </si>
  <si>
    <t>Marian Więckowski</t>
  </si>
  <si>
    <t>Anna Krysiak Baltyn</t>
  </si>
  <si>
    <t>Artur Nowatkowski</t>
  </si>
  <si>
    <t>Tadeusz Moskalik</t>
  </si>
  <si>
    <t>Michał Snopkowski</t>
  </si>
  <si>
    <t>Jacek Czech</t>
  </si>
  <si>
    <t>Jacek Pomorski</t>
  </si>
  <si>
    <t>Adrian Mech</t>
  </si>
  <si>
    <t>Tomasz Filipowicz</t>
  </si>
  <si>
    <t>Zbigniew Buchcic</t>
  </si>
  <si>
    <t>Bogdan Biedroń</t>
  </si>
  <si>
    <t>Tomasz Mosiołek</t>
  </si>
  <si>
    <t>Izabela Nurkowska</t>
  </si>
  <si>
    <t>Stan na r.</t>
  </si>
  <si>
    <t>31.12.r.</t>
  </si>
  <si>
    <t>Zobowiązania z tytułu leasingu finansowego [do zastosowania w przypadku istotnych wartości tej pozycji](nie dotyczy)</t>
  </si>
  <si>
    <t>spłata ratalna za nabyty aparat telefoniczny</t>
  </si>
  <si>
    <t>Stan na 31.12.r.</t>
  </si>
  <si>
    <t>Umowa cywilno prawna-gotówkowa</t>
  </si>
  <si>
    <t>brak</t>
  </si>
  <si>
    <t>Inne rozliczenia międzyokresowe (nie posiada)</t>
  </si>
  <si>
    <t>Stan na
31.12.r.</t>
  </si>
  <si>
    <t>zawartych, lecz nie wykonanych umów szczegółowo wykazane w zamieszczonej poniżej tabeli</t>
  </si>
  <si>
    <t>samochód osobowy Audi Q5</t>
  </si>
  <si>
    <t>PKO Leasing</t>
  </si>
  <si>
    <t>samochód osobowy Mercedes Coupe</t>
  </si>
  <si>
    <t xml:space="preserve">PKO Leasing </t>
  </si>
  <si>
    <t>samochód osobowy BMW 3</t>
  </si>
  <si>
    <t>samochód osobowy BMW 520 d</t>
  </si>
  <si>
    <t>RiR</t>
  </si>
  <si>
    <t>Informacje o przychodach, kosztach i wynikach działalności zaniechanej w roku obrotowym 
lub przewidzianej do zaniechania w roku następnym (nie dotyczy)</t>
  </si>
  <si>
    <t>Koszt wytworzenia środków trwałych w budowie (nie dotyczy)</t>
  </si>
  <si>
    <t>Nakłady na niefinansowe aktywa trwałe (nie dotyczy)</t>
  </si>
  <si>
    <t>Informacje o pożyczkach udzielonych osobom wchodzącym w skład  organów zarządzających i nadzorujących (nie dotyczy)</t>
  </si>
  <si>
    <t>Informacje o znaczących zdarzeniach dotyczących lat ubiegłych, ujętych w sprawozdaniu finansowym roku obrotowego.(nie dotyczy)</t>
  </si>
  <si>
    <t>pracownicy umyslowi</t>
  </si>
  <si>
    <t>W niniejszej informacji dodatkowej sporządzonej zgodnie z załacznikiem nr 1 do UOR pominięte zostały noty w zakresie danych nie występujących w spółce.</t>
  </si>
  <si>
    <t xml:space="preserve">Volkswagen leasing </t>
  </si>
  <si>
    <t>Stan na
31.12.2019 r.</t>
  </si>
  <si>
    <t>01.01.2019-31.12.2019 r.</t>
  </si>
  <si>
    <t>Rachunek przepływów pieniężnych za okres od 01.01.2019 r. do 31.12.2019 r.</t>
  </si>
  <si>
    <t>01.01.2019 r.-31.12.2019 r.</t>
  </si>
  <si>
    <t>Koszty nieprawidłowo udokumentowane</t>
  </si>
  <si>
    <t>Koszty związane z samochodami osobowymi (25%)</t>
  </si>
  <si>
    <t>odsetki budżetowe</t>
  </si>
  <si>
    <t>strata podatkowa za 2018 (50% z 1374139,57)</t>
  </si>
  <si>
    <t>Zmiany w stanie środków trwałych od 01.01.2019 r. do 31.12.2019 r.</t>
  </si>
  <si>
    <t>Zmiana stanu długoterminowych aktywów finansowych od 01.01.2019 r. do 31.12.2019 r.(nie posiada)</t>
  </si>
  <si>
    <t>Stan na 31.12.2019 r.</t>
  </si>
  <si>
    <t>Zmiany w stanie odpisów aktualizujących należności krótkoterminowe w okresie od 01.01.2019 r. do 31.12.2019 r. 
(wg tytułów należności) nie dotyczy</t>
  </si>
  <si>
    <t>wynik finansowy za 2019 rok</t>
  </si>
  <si>
    <t>podział:przekazać na pokrycie straty za ubiegły rok</t>
  </si>
  <si>
    <t>Seria C</t>
  </si>
  <si>
    <t>14.08.2019 r.</t>
  </si>
  <si>
    <t>POMIAN SA</t>
  </si>
  <si>
    <t>Krzysztof Surgowt</t>
  </si>
  <si>
    <t>Kamil Kaczyński</t>
  </si>
  <si>
    <t>Michał Glet</t>
  </si>
  <si>
    <t>Harald Melzer</t>
  </si>
  <si>
    <t>Brian Margolis</t>
  </si>
  <si>
    <t>Grzegorz Ryszko</t>
  </si>
  <si>
    <t>Krzysztof Butryn</t>
  </si>
  <si>
    <t>Andrzej Habich</t>
  </si>
  <si>
    <t>Paweł Andruszkiewicz</t>
  </si>
  <si>
    <t>Krzysztof Hobgarski</t>
  </si>
  <si>
    <t>Agnieszka Puzio</t>
  </si>
  <si>
    <t>Rafał Rejzerewicz</t>
  </si>
  <si>
    <t>Wartość zobowiązania na dzień 31.12.2019 roku</t>
  </si>
  <si>
    <t>odszkodowanie za odstąpienie od umowy</t>
  </si>
  <si>
    <t>Spisano w koszty kwotę 58 000 zł., stanowiącą sumę nakładów na aplikację dla bankowości. Projekt nie będzie kontynuowany z uwagi na brak zainteresowania produktem.</t>
  </si>
  <si>
    <t>31.12.2019 r.</t>
  </si>
  <si>
    <t>Tab. Nr 251/A/NBP/2019 z 31/12/2019</t>
  </si>
  <si>
    <t>Porozumienie z wierzycielem PCG Akademia Sp. z o.o. na wydłużenie terminu płatności faktury 61 500zl. Na 30/09/2020</t>
  </si>
  <si>
    <t xml:space="preserve">Nie istnieje zagrożenie co do kontynuacji działalności i co za tym idzie dalszego istnienia spółki. W roku sprawozdawczym spółka skupiła się na pozyskaniu kapitału i przeznaczyła go na produkcję programu komuterowaego o specjalnym przeznaczeniu. Produkt ten jest unikalny nie tylko w skali krajowej ale też w skali globalnej. Z tego tytułu wzbudza on już teraz, mimo etapu niezakończonego, zainteresowaniue nabywców licencji. Główne koszty spółka poniosła z tytułu zakupu wysoko specjalistycznych usług i wynagrodzeń personelu (samozatrudnienie), którego wysokie kwalifikacje są na rynku cenione i kosztowne. Spółka spłaca na bieżąco swoje zobowiązania i nie znane jest zagrożenie co do finansowania zobowiązań już zaciągniętych i przyszłych. Spółka nie ma sporów sądowych, które mogłyby wygenerować zobowiązania. Posiada stabilne władze, ugruntowany finalny produkt. W roku bieżącym skupia się na prezentacji produktu na forum międzynarodowym, wystawach itp.  </t>
  </si>
  <si>
    <t>Opcje PUT</t>
  </si>
  <si>
    <t>DATA</t>
  </si>
  <si>
    <t>Nazwa akcjonariusza</t>
  </si>
  <si>
    <t>Ilość akcji</t>
  </si>
  <si>
    <t>Cena zakupu po której akcjonariusz zakupił akcje</t>
  </si>
  <si>
    <t>Cena wykupu po której Spółka lub osoba wskazana musi odkupić akcję</t>
  </si>
  <si>
    <t>Dodatkowe wynagrodzenie wynikające z przedłużenia opcji</t>
  </si>
  <si>
    <t>Całkowita Kwota wykupu</t>
  </si>
  <si>
    <t>Data zawarcia umowy</t>
  </si>
  <si>
    <t>Termin do kiedy musi nastąpić skuteczne dostarczenie oświadczenia o realizacji opcji</t>
  </si>
  <si>
    <t>Termin wykupu akcji</t>
  </si>
  <si>
    <t>Pozostała ilość dni na wykup</t>
  </si>
  <si>
    <t>Uwagi</t>
  </si>
  <si>
    <t>Akcjonariusz 1</t>
  </si>
  <si>
    <t>1. Z czego 100 002 zł płatne do 29.08.2019 2. . Z czego 100 002 zł płatne do 29.08.2020</t>
  </si>
  <si>
    <t>Akcjonariusz 2</t>
  </si>
  <si>
    <t>Z czego 35 000 zł płatne do 22.06.2020</t>
  </si>
  <si>
    <t>Razem przed spłatami już dokonanymi</t>
  </si>
  <si>
    <t>Dokonane spłaty</t>
  </si>
  <si>
    <t xml:space="preserve">Pozostało </t>
  </si>
  <si>
    <t>Pozostaje w 2020</t>
  </si>
  <si>
    <t>Pozostaje w 2021</t>
  </si>
  <si>
    <t>Nota Nr 1</t>
  </si>
  <si>
    <t>Koncesje i patenty</t>
  </si>
  <si>
    <t>Zaliczki</t>
  </si>
  <si>
    <t xml:space="preserve"> 
Razem
</t>
  </si>
  <si>
    <t>razem</t>
  </si>
  <si>
    <t>w tym oprogramowanie</t>
  </si>
  <si>
    <t>zakup</t>
  </si>
  <si>
    <t>używane na podstawie umów najmu, dzierżawy, leasingu</t>
  </si>
  <si>
    <t>Umorzenie</t>
  </si>
  <si>
    <t>Zmiany w stanie wartości niematerialnych i prawnych od 01.01.2019 r. do 31.12.2019 r.</t>
  </si>
  <si>
    <t>nabycie/wytworzone we własnym zakresie</t>
  </si>
  <si>
    <t>koszty roku następnego</t>
  </si>
  <si>
    <t>Środki pieniężne w banku rachunek podstawowy</t>
  </si>
  <si>
    <t>srodki zgromadzone na rachunku VAT</t>
  </si>
  <si>
    <t>Nota Nr 35</t>
  </si>
  <si>
    <t>Zmiany zasad (polityki) rachunkowości w roku obrotowym</t>
  </si>
  <si>
    <t>Przedstawienie dokonanych w roku obrotowym zmian zasad (polityki) rachunkowości, w tym metod wyceny oraz zmian sposobu sporządzania sprawozdania finansowego, jeżeli wywierają one istotny wpływ na sytuację majątkową, finansową i wynik finansowy  jednostki, ich przyczyny i spowodowaną zmianami kwotę wyniku.</t>
  </si>
  <si>
    <t>Nota Nr 36</t>
  </si>
  <si>
    <t>Porównywalność danych finansowych</t>
  </si>
  <si>
    <t>Informacje liczbowe zapewniające porównywalność danych sprawozdania finansowego za rok poprzedzający ze sprawozdaniem za rok obrotowy.</t>
  </si>
  <si>
    <t>Nota Nr 37</t>
  </si>
  <si>
    <t>a)      Nazwa i zakres działalności wspólnego przedsięwzięcia</t>
  </si>
  <si>
    <t>b)      Procentowy udział</t>
  </si>
  <si>
    <t>c)      Część wspólnie kontrolowanych rzeczowych składników aktywów trwałych oraz wartości 
         niematerialnych i prawnych</t>
  </si>
  <si>
    <t xml:space="preserve">d)      Zobowiązania zaciągnięte na potrzeby wspólnego przedsięwzięcia lub zakupu używanych 
         składników aktywów trwałych </t>
  </si>
  <si>
    <t>e)      Część zobowiązań wspólnie zaciągniętych</t>
  </si>
  <si>
    <t>f)       Przychody uzyskane ze wspólnego przedsięwzięcia i koszty z nimi związane</t>
  </si>
  <si>
    <t>g)      Zobowiązania warunkowe i inwestycyjne dotyczące wspólnego przedsięwzięcia</t>
  </si>
  <si>
    <t>W roku sprawozdawczym nie zasotosowano żadnych zmian zasad (polityki) rachunkowości.</t>
  </si>
  <si>
    <t>Dane za rok obrotowy 2019 są porównywalne z danymi finansowymi za rok poprzedzający.</t>
  </si>
  <si>
    <t>Informacje o wspólnych przedsięwzięciach, które nie podlegają konsolidacji, w tym:(nie dotyczy)</t>
  </si>
  <si>
    <t>Pod koniec 2019 r. po raz pierwszy pojawiły się wiadomości z Chin dotyczące COVID-19 (koronawirusa). W pierwszych miesiącach 2020 r. wirus rozprzestrzenił się na całym świecie, a jego negatywny wpływ nabrał dynamiki. Kierownictwo uważa taką sytuację za zdarzenie nie powodujące korekt w sprawozdaniu finansowym za rok 2019, lecz za zdarzenie po dacie bilansu wymagające dodatkowych ujawnień. Chociaż w chwili publikacji niniejszego sprawozdania finansowego sytuacja ta wciąż się zmienia, do tej pory kierownictwo jednostki nie odnotowało zauważalnego wpływu na sprzedaż lub łańcuch dostaw jednostki, jednak nie można przewidzieć przyszłych skutków. Kierownictwo będzie nadal monitorować potencjalny wpływ i podejmie wszelkie możliwe kroki, aby złagodzić wszelkie negatywne skutki dla jednostki.</t>
  </si>
  <si>
    <t>2.</t>
  </si>
  <si>
    <t>Nota Nr 17</t>
  </si>
  <si>
    <t>Przychody netto ze sprzedaży produktów, towarów i materiałów - struktura rzeczowa</t>
  </si>
  <si>
    <t>Przychody netto ze sprzedaży produktów (struktura rzeczowa - rodzaje działalności), w tym:</t>
  </si>
  <si>
    <t>Przychody netto ze sprzedaży towarów i materiałów (struktura rzeczowa - rodzaje działalności), w tym:</t>
  </si>
  <si>
    <t xml:space="preserve">towary </t>
  </si>
  <si>
    <t>materiały</t>
  </si>
  <si>
    <t>Przychody netto ze sprzedaży produktów, towarów i materiałów - struktura terytorialna</t>
  </si>
  <si>
    <t>kraj</t>
  </si>
  <si>
    <t>eksport</t>
  </si>
  <si>
    <r>
      <t>(w przypadku sporządzania RZiS w wersji porównawczej - tabelę poniżej pomija się</t>
    </r>
    <r>
      <rPr>
        <b/>
        <sz val="15"/>
        <color indexed="10"/>
        <rFont val="Times New Roman CE"/>
        <family val="1"/>
      </rPr>
      <t>)</t>
    </r>
  </si>
  <si>
    <t>Koszty według rodzaju
(tylko dla jednostek sporządzających rachunek zysków i strat w wersji kalkulacyjnej)</t>
  </si>
  <si>
    <t>Koszty według rodzaju:</t>
  </si>
  <si>
    <t xml:space="preserve">amortyzacja </t>
  </si>
  <si>
    <t>zużycie materiałów i energii</t>
  </si>
  <si>
    <t>usługi obce</t>
  </si>
  <si>
    <t>podatki i opłaty</t>
  </si>
  <si>
    <t>wynagrodzenia</t>
  </si>
  <si>
    <t>ubezpieczenia społeczne i inne świadczenia</t>
  </si>
  <si>
    <t>pozostałe koszty rodzajowe</t>
  </si>
  <si>
    <t>Koszty według rodzaju, razem</t>
  </si>
  <si>
    <t xml:space="preserve">Zmiana stanu zapasów, produktów i rozliczeń międzyokresowych </t>
  </si>
  <si>
    <t>Koszt wytworzenia produktów na własne potrzeby jednostki (wielkość ujemna)</t>
  </si>
  <si>
    <t>Koszty sprzedaży (wielkość ujemna)</t>
  </si>
  <si>
    <t>Koszty ogólnego zarządu (wielkość ujemna)</t>
  </si>
  <si>
    <t>01.01.2019 r.- 31.12.2019 r.</t>
  </si>
  <si>
    <t>sprzedaż licencji do używania aplikacji VERIORI</t>
  </si>
  <si>
    <t>WDT</t>
  </si>
  <si>
    <t>01.12.2017 r.-31.12.2018 r.</t>
  </si>
  <si>
    <t>krótkoterminowe rozliczenia międzyokresowe</t>
  </si>
  <si>
    <t>na dzień bilansowy 31/12/2019 nie uwzględniono w cash flow zmiany stanu krótokterminowych rozliczeń pomiędzy BO i BZ ponieważ są to nakłady na nabycie WNiP dotyczące działalności inwestycyjnej i wykazanych w tej części cash flow.</t>
  </si>
</sst>
</file>

<file path=xl/styles.xml><?xml version="1.0" encoding="utf-8"?>
<styleSheet xmlns="http://schemas.openxmlformats.org/spreadsheetml/2006/main">
  <numFmts count="6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z3&quot;;\-#,##0\ &quot;z3&quot;"/>
    <numFmt numFmtId="175" formatCode="#,##0\ &quot;z3&quot;;[Red]\-#,##0\ &quot;z3&quot;"/>
    <numFmt numFmtId="176" formatCode="#,##0.00\ &quot;z3&quot;;\-#,##0.00\ &quot;z3&quot;"/>
    <numFmt numFmtId="177" formatCode="#,##0.00\ &quot;z3&quot;;[Red]\-#,##0.00\ &quot;z3&quot;"/>
    <numFmt numFmtId="178" formatCode="_-* #,##0\ &quot;z3&quot;_-;\-* #,##0\ &quot;z3&quot;_-;_-* &quot;-&quot;\ &quot;z3&quot;_-;_-@_-"/>
    <numFmt numFmtId="179" formatCode="_-* #,##0\ _z_3_-;\-* #,##0\ _z_3_-;_-* &quot;-&quot;\ _z_3_-;_-@_-"/>
    <numFmt numFmtId="180" formatCode="_-* #,##0.00\ &quot;z3&quot;_-;\-* #,##0.00\ &quot;z3&quot;_-;_-* &quot;-&quot;??\ &quot;z3&quot;_-;_-@_-"/>
    <numFmt numFmtId="181" formatCode="_-* #,##0.00\ _z_3_-;\-* #,##0.00\ _z_3_-;_-* &quot;-&quot;??\ _z_3_-;_-@_-"/>
    <numFmt numFmtId="182" formatCode="#,##0.00;\(#,##0.00\)"/>
    <numFmt numFmtId="183" formatCode="#,##0.000;\(#,##0.000\)"/>
    <numFmt numFmtId="184" formatCode="#,##0.0;\(#,##0.0\)"/>
    <numFmt numFmtId="185" formatCode="#,##0;\(#,##0\)"/>
    <numFmt numFmtId="186" formatCode="0.0"/>
    <numFmt numFmtId="187" formatCode="&quot;$&quot;\ #,##0;&quot;$&quot;\ \-#,##0"/>
    <numFmt numFmtId="188" formatCode="&quot;$&quot;\ #,##0;[Red]&quot;$&quot;\ \-#,##0"/>
    <numFmt numFmtId="189" formatCode="&quot;$&quot;\ #,##0.00;&quot;$&quot;\ \-#,##0.00"/>
    <numFmt numFmtId="190" formatCode="&quot;$&quot;\ #,##0.00;[Red]&quot;$&quot;\ \-#,##0.00"/>
    <numFmt numFmtId="191" formatCode="_ &quot;$&quot;\ * #,##0_ ;_ &quot;$&quot;\ * \-#,##0_ ;_ &quot;$&quot;\ * &quot;-&quot;_ ;_ @_ "/>
    <numFmt numFmtId="192" formatCode="_ * #,##0_ ;_ * \-#,##0_ ;_ * &quot;-&quot;_ ;_ @_ "/>
    <numFmt numFmtId="193" formatCode="_ &quot;$&quot;\ * #,##0.00_ ;_ &quot;$&quot;\ * \-#,##0.00_ ;_ &quot;$&quot;\ * &quot;-&quot;??_ ;_ @_ "/>
    <numFmt numFmtId="194" formatCode="_ * #,##0.00_ ;_ * \-#,##0.00_ ;_ * &quot;-&quot;??_ ;_ @_ "/>
    <numFmt numFmtId="195" formatCode="#,##0.0_);\(#,##0.0\)"/>
    <numFmt numFmtId="196" formatCode="_ &quot;$&quot;\ * #,##0.0_ ;_ &quot;$&quot;\ * \-#,##0.0_ ;_ &quot;$&quot;\ * &quot;-&quot;??_ ;_ @_ "/>
    <numFmt numFmtId="197" formatCode="_ &quot;$&quot;\ * #,##0_ ;_ &quot;$&quot;\ * \-#,##0_ ;_ &quot;$&quot;\ * &quot;-&quot;??_ ;_ @_ "/>
    <numFmt numFmtId="198" formatCode="_ * #,##0.0_ ;_ * \-#,##0.0_ ;_ * &quot;-&quot;??_ ;_ @_ "/>
    <numFmt numFmtId="199" formatCode="_ * #,##0_ ;_ * \-#,##0_ ;_ * &quot;-&quot;??_ ;_ @_ "/>
    <numFmt numFmtId="200" formatCode="&quot;Yes&quot;;&quot;Yes&quot;;&quot;No&quot;"/>
    <numFmt numFmtId="201" formatCode="&quot;True&quot;;&quot;True&quot;;&quot;False&quot;"/>
    <numFmt numFmtId="202" formatCode="&quot;On&quot;;&quot;On&quot;;&quot;Off&quot;"/>
    <numFmt numFmtId="203" formatCode="[$-415]dddd\,\ d\ mmmm\ yyyy"/>
    <numFmt numFmtId="204" formatCode="0.0000%"/>
    <numFmt numFmtId="205" formatCode="0.000%"/>
    <numFmt numFmtId="206" formatCode="dd\.mm\.yyyy"/>
    <numFmt numFmtId="207" formatCode="#,##0.00\ [$zł-415]"/>
    <numFmt numFmtId="208" formatCode="d\.mm\.yyyy"/>
    <numFmt numFmtId="209" formatCode="0.00\ [$zł-415]"/>
    <numFmt numFmtId="210" formatCode="#,##0.0000"/>
    <numFmt numFmtId="211" formatCode="0.000"/>
    <numFmt numFmtId="212" formatCode="&quot;Tak&quot;;&quot;Tak&quot;;&quot;Nie&quot;"/>
    <numFmt numFmtId="213" formatCode="&quot;Prawda&quot;;&quot;Prawda&quot;;&quot;Fałsz&quot;"/>
    <numFmt numFmtId="214" formatCode="&quot;Włączone&quot;;&quot;Włączone&quot;;&quot;Wyłączone&quot;"/>
    <numFmt numFmtId="215" formatCode="[$€-2]\ #,##0.00_);[Red]\([$€-2]\ #,##0.00\)"/>
  </numFmts>
  <fonts count="83">
    <font>
      <sz val="10"/>
      <name val="Arial"/>
      <family val="0"/>
    </font>
    <font>
      <b/>
      <sz val="10"/>
      <name val="Arial"/>
      <family val="0"/>
    </font>
    <font>
      <i/>
      <sz val="10"/>
      <name val="Arial"/>
      <family val="0"/>
    </font>
    <font>
      <b/>
      <i/>
      <sz val="10"/>
      <name val="Arial"/>
      <family val="0"/>
    </font>
    <font>
      <sz val="10"/>
      <name val="Times New Roman CE"/>
      <family val="1"/>
    </font>
    <font>
      <b/>
      <sz val="10"/>
      <name val="Times New Roman CE"/>
      <family val="1"/>
    </font>
    <font>
      <b/>
      <i/>
      <sz val="10"/>
      <name val="Times New Roman CE"/>
      <family val="1"/>
    </font>
    <font>
      <sz val="10"/>
      <name val="Arial CE"/>
      <family val="0"/>
    </font>
    <font>
      <b/>
      <sz val="8"/>
      <name val="Times New Roman CE"/>
      <family val="1"/>
    </font>
    <font>
      <i/>
      <sz val="10"/>
      <name val="Times New Roman CE"/>
      <family val="1"/>
    </font>
    <font>
      <b/>
      <sz val="12"/>
      <name val="Times New Roman CE"/>
      <family val="1"/>
    </font>
    <font>
      <sz val="10"/>
      <name val="Times New Roman"/>
      <family val="1"/>
    </font>
    <font>
      <b/>
      <sz val="10"/>
      <name val="Times New Roman"/>
      <family val="1"/>
    </font>
    <font>
      <sz val="12"/>
      <name val="Times New Roman CE"/>
      <family val="1"/>
    </font>
    <font>
      <b/>
      <i/>
      <sz val="12"/>
      <name val="Times New Roman CE"/>
      <family val="1"/>
    </font>
    <font>
      <b/>
      <sz val="12"/>
      <name val="Times New Roman"/>
      <family val="1"/>
    </font>
    <font>
      <b/>
      <i/>
      <sz val="12"/>
      <name val="Times New Roman"/>
      <family val="1"/>
    </font>
    <font>
      <u val="single"/>
      <sz val="10"/>
      <color indexed="12"/>
      <name val="Arial"/>
      <family val="0"/>
    </font>
    <font>
      <u val="single"/>
      <sz val="10"/>
      <color indexed="36"/>
      <name val="Arial"/>
      <family val="0"/>
    </font>
    <font>
      <sz val="8"/>
      <name val="Arial"/>
      <family val="2"/>
    </font>
    <font>
      <b/>
      <sz val="8"/>
      <name val="Times New Roman"/>
      <family val="1"/>
    </font>
    <font>
      <b/>
      <sz val="9"/>
      <name val="Times New Roman CE"/>
      <family val="1"/>
    </font>
    <font>
      <i/>
      <sz val="10"/>
      <name val="Times New Roman"/>
      <family val="1"/>
    </font>
    <font>
      <sz val="9"/>
      <name val="Arial"/>
      <family val="2"/>
    </font>
    <font>
      <b/>
      <i/>
      <sz val="8"/>
      <name val="Times New Roman CE"/>
      <family val="1"/>
    </font>
    <font>
      <sz val="9"/>
      <name val="Times New Roman CE"/>
      <family val="1"/>
    </font>
    <font>
      <b/>
      <i/>
      <sz val="12"/>
      <color indexed="62"/>
      <name val="Times New Roman CE"/>
      <family val="1"/>
    </font>
    <font>
      <sz val="12"/>
      <color indexed="62"/>
      <name val="Times New Roman CE"/>
      <family val="1"/>
    </font>
    <font>
      <b/>
      <sz val="12"/>
      <color indexed="62"/>
      <name val="Times New Roman CE"/>
      <family val="1"/>
    </font>
    <font>
      <b/>
      <sz val="10"/>
      <color indexed="62"/>
      <name val="Times New Roman CE"/>
      <family val="1"/>
    </font>
    <font>
      <sz val="10"/>
      <color indexed="62"/>
      <name val="Times New Roman CE"/>
      <family val="1"/>
    </font>
    <font>
      <b/>
      <sz val="14"/>
      <color indexed="9"/>
      <name val="Times New Roman CE"/>
      <family val="1"/>
    </font>
    <font>
      <sz val="14"/>
      <color indexed="10"/>
      <name val="Times New Roman CE"/>
      <family val="1"/>
    </font>
    <font>
      <sz val="14"/>
      <name val="Times New Roman CE"/>
      <family val="1"/>
    </font>
    <font>
      <b/>
      <sz val="14"/>
      <color indexed="10"/>
      <name val="Times New Roman CE"/>
      <family val="1"/>
    </font>
    <font>
      <b/>
      <i/>
      <sz val="12"/>
      <name val="Arial"/>
      <family val="2"/>
    </font>
    <font>
      <sz val="10"/>
      <color indexed="8"/>
      <name val="Helvetica Neue"/>
      <family val="0"/>
    </font>
    <font>
      <sz val="12"/>
      <color indexed="8"/>
      <name val="Helvetica Neue"/>
      <family val="0"/>
    </font>
    <font>
      <b/>
      <sz val="10"/>
      <color indexed="8"/>
      <name val="Helvetica Neue"/>
      <family val="0"/>
    </font>
    <font>
      <b/>
      <sz val="9"/>
      <color indexed="8"/>
      <name val="Helvetica Neue"/>
      <family val="0"/>
    </font>
    <font>
      <sz val="11"/>
      <name val="Calibri"/>
      <family val="2"/>
    </font>
    <font>
      <b/>
      <i/>
      <sz val="15"/>
      <color indexed="10"/>
      <name val="Times New Roman CE"/>
      <family val="1"/>
    </font>
    <font>
      <b/>
      <sz val="15"/>
      <color indexed="10"/>
      <name val="Times New Roman CE"/>
      <family val="1"/>
    </font>
    <font>
      <b/>
      <sz val="15"/>
      <name val="Times New Roman CE"/>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1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1"/>
      <color indexed="10"/>
      <name val="Calibri"/>
      <family val="2"/>
    </font>
    <font>
      <b/>
      <sz val="11"/>
      <color indexed="8"/>
      <name val="Calibri"/>
      <family val="2"/>
    </font>
    <font>
      <i/>
      <sz val="11"/>
      <color indexed="23"/>
      <name val="Calibri"/>
      <family val="2"/>
    </font>
    <font>
      <b/>
      <sz val="18"/>
      <color indexed="62"/>
      <name val="Cambria"/>
      <family val="2"/>
    </font>
    <font>
      <sz val="11"/>
      <color indexed="20"/>
      <name val="Calibri"/>
      <family val="2"/>
    </font>
    <font>
      <sz val="10"/>
      <color indexed="8"/>
      <name val="Arial"/>
      <family val="0"/>
    </font>
    <font>
      <b/>
      <i/>
      <sz val="24"/>
      <color indexed="62"/>
      <name val="Arial"/>
      <family val="0"/>
    </font>
    <font>
      <sz val="12"/>
      <color indexed="62"/>
      <name val="Arial Black"/>
      <family val="0"/>
    </font>
    <font>
      <b/>
      <i/>
      <sz val="18"/>
      <color indexed="62"/>
      <name val="Times New Roman CE"/>
      <family val="0"/>
    </font>
    <font>
      <b/>
      <i/>
      <sz val="18"/>
      <color indexed="8"/>
      <name val="Times New Roman CE"/>
      <family val="0"/>
    </font>
    <font>
      <sz val="12"/>
      <color indexed="8"/>
      <name val="Arial Black"/>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12"/>
        <bgColor indexed="64"/>
      </patternFill>
    </fill>
    <fill>
      <patternFill patternType="solid">
        <fgColor indexed="16"/>
        <bgColor indexed="64"/>
      </patternFill>
    </fill>
    <fill>
      <patternFill patternType="solid">
        <fgColor indexed="17"/>
        <bgColor indexed="64"/>
      </patternFill>
    </fill>
    <fill>
      <patternFill patternType="solid">
        <fgColor indexed="18"/>
        <bgColor indexed="64"/>
      </patternFill>
    </fill>
    <fill>
      <patternFill patternType="solid">
        <fgColor indexed="20"/>
        <bgColor indexed="64"/>
      </patternFill>
    </fill>
    <fill>
      <patternFill patternType="solid">
        <fgColor indexed="11"/>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style="thin"/>
      <bottom style="thin"/>
    </border>
    <border>
      <left style="double">
        <color indexed="23"/>
      </left>
      <right style="thin">
        <color indexed="23"/>
      </right>
      <top style="double">
        <color indexed="23"/>
      </top>
      <bottom style="thin">
        <color indexed="23"/>
      </bottom>
    </border>
    <border>
      <left style="thin">
        <color indexed="23"/>
      </left>
      <right style="thin">
        <color indexed="23"/>
      </right>
      <top style="double">
        <color indexed="23"/>
      </top>
      <bottom style="thin">
        <color indexed="23"/>
      </bottom>
    </border>
    <border>
      <left style="thin">
        <color indexed="23"/>
      </left>
      <right style="double">
        <color indexed="23"/>
      </right>
      <top style="double">
        <color indexed="23"/>
      </top>
      <bottom style="thin">
        <color indexed="23"/>
      </bottom>
    </border>
    <border>
      <left style="double">
        <color indexed="23"/>
      </left>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double">
        <color indexed="23"/>
      </right>
      <top style="thin">
        <color indexed="23"/>
      </top>
      <bottom style="thin">
        <color indexed="23"/>
      </bottom>
    </border>
    <border>
      <left style="thin"/>
      <right>
        <color indexed="63"/>
      </right>
      <top style="thin"/>
      <bottom style="thin"/>
    </border>
    <border>
      <left style="thin">
        <color indexed="23"/>
      </left>
      <right>
        <color indexed="6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double">
        <color indexed="23"/>
      </right>
      <top style="thin">
        <color indexed="23"/>
      </top>
      <bottom>
        <color indexed="63"/>
      </bottom>
    </border>
    <border>
      <left style="thin">
        <color indexed="22"/>
      </left>
      <right style="thin">
        <color indexed="22"/>
      </right>
      <top style="thin">
        <color indexed="22"/>
      </top>
      <bottom style="thin">
        <color indexed="22"/>
      </bottom>
    </border>
    <border>
      <left style="thin">
        <color indexed="22"/>
      </left>
      <right style="double">
        <color indexed="22"/>
      </right>
      <top style="thin">
        <color indexed="22"/>
      </top>
      <bottom style="thin">
        <color indexed="22"/>
      </bottom>
    </border>
    <border>
      <left style="thin">
        <color indexed="47"/>
      </left>
      <right style="thin">
        <color indexed="47"/>
      </right>
      <top style="double"/>
      <bottom style="thin">
        <color indexed="47"/>
      </bottom>
    </border>
    <border>
      <left style="double"/>
      <right style="thin">
        <color indexed="47"/>
      </right>
      <top style="double"/>
      <bottom style="thin">
        <color indexed="47"/>
      </bottom>
    </border>
    <border>
      <left style="double"/>
      <right style="thin">
        <color indexed="47"/>
      </right>
      <top style="thin">
        <color indexed="47"/>
      </top>
      <bottom style="thin">
        <color indexed="47"/>
      </bottom>
    </border>
    <border>
      <left style="thin">
        <color indexed="47"/>
      </left>
      <right style="thin">
        <color indexed="47"/>
      </right>
      <top style="thin">
        <color indexed="47"/>
      </top>
      <bottom style="thin">
        <color indexed="47"/>
      </bottom>
    </border>
    <border>
      <left style="thin">
        <color indexed="47"/>
      </left>
      <right style="double"/>
      <top style="thin">
        <color indexed="47"/>
      </top>
      <bottom style="thin">
        <color indexed="47"/>
      </bottom>
    </border>
    <border>
      <left style="double"/>
      <right style="thin">
        <color indexed="47"/>
      </right>
      <top style="thin">
        <color indexed="47"/>
      </top>
      <bottom style="double"/>
    </border>
    <border>
      <left style="thin">
        <color indexed="47"/>
      </left>
      <right style="thin">
        <color indexed="47"/>
      </right>
      <top style="thin">
        <color indexed="47"/>
      </top>
      <bottom style="double"/>
    </border>
    <border>
      <left style="thin">
        <color indexed="47"/>
      </left>
      <right style="double"/>
      <top style="thin">
        <color indexed="47"/>
      </top>
      <bottom style="double"/>
    </border>
    <border>
      <left style="thin">
        <color indexed="47"/>
      </left>
      <right style="double"/>
      <top style="double"/>
      <bottom style="thin">
        <color indexed="47"/>
      </bottom>
    </border>
    <border>
      <left style="double"/>
      <right style="thin">
        <color indexed="47"/>
      </right>
      <top style="double"/>
      <bottom style="double"/>
    </border>
    <border>
      <left style="thin">
        <color indexed="47"/>
      </left>
      <right style="double"/>
      <top style="double"/>
      <bottom style="double"/>
    </border>
    <border>
      <left style="double"/>
      <right style="double"/>
      <top style="double"/>
      <bottom style="double"/>
    </border>
    <border>
      <left style="thin">
        <color indexed="47"/>
      </left>
      <right style="thin">
        <color indexed="47"/>
      </right>
      <top style="thin">
        <color indexed="47"/>
      </top>
      <bottom>
        <color indexed="63"/>
      </bottom>
    </border>
    <border>
      <left style="double"/>
      <right style="thin">
        <color indexed="47"/>
      </right>
      <top style="thin">
        <color indexed="47"/>
      </top>
      <bottom>
        <color indexed="63"/>
      </bottom>
    </border>
    <border>
      <left style="thin">
        <color indexed="13"/>
      </left>
      <right style="thin">
        <color indexed="13"/>
      </right>
      <top style="thin">
        <color indexed="13"/>
      </top>
      <bottom style="thin">
        <color indexed="13"/>
      </bottom>
    </border>
    <border>
      <left style="thin">
        <color indexed="13"/>
      </left>
      <right style="thin">
        <color indexed="13"/>
      </right>
      <top style="thin">
        <color indexed="13"/>
      </top>
      <bottom style="thin">
        <color indexed="14"/>
      </bottom>
    </border>
    <border>
      <left style="thin">
        <color indexed="13"/>
      </left>
      <right style="thin">
        <color indexed="13"/>
      </right>
      <top style="thin">
        <color indexed="13"/>
      </top>
      <bottom style="thick">
        <color indexed="15"/>
      </bottom>
    </border>
    <border>
      <left style="thin">
        <color indexed="13"/>
      </left>
      <right style="thick">
        <color indexed="15"/>
      </right>
      <top style="thin">
        <color indexed="14"/>
      </top>
      <bottom style="thin">
        <color indexed="13"/>
      </bottom>
    </border>
    <border>
      <left style="thin">
        <color indexed="13"/>
      </left>
      <right style="thin">
        <color indexed="14"/>
      </right>
      <top style="thin">
        <color indexed="13"/>
      </top>
      <bottom style="thin">
        <color indexed="13"/>
      </bottom>
    </border>
    <border>
      <left style="thin">
        <color indexed="14"/>
      </left>
      <right style="thin">
        <color indexed="13"/>
      </right>
      <top style="thick">
        <color indexed="15"/>
      </top>
      <bottom style="thin">
        <color indexed="13"/>
      </bottom>
    </border>
    <border>
      <left style="thin">
        <color indexed="13"/>
      </left>
      <right style="thin">
        <color indexed="13"/>
      </right>
      <top style="thick">
        <color indexed="15"/>
      </top>
      <bottom style="thin">
        <color indexed="13"/>
      </bottom>
    </border>
    <border>
      <left style="thin">
        <color indexed="14"/>
      </left>
      <right style="thin">
        <color indexed="13"/>
      </right>
      <top style="thin">
        <color indexed="13"/>
      </top>
      <bottom style="thin">
        <color indexed="13"/>
      </bottom>
    </border>
    <border>
      <left style="thin">
        <color indexed="13"/>
      </left>
      <right style="thin">
        <color indexed="13"/>
      </right>
      <top style="thin">
        <color indexed="13"/>
      </top>
      <bottom/>
    </border>
    <border>
      <left style="thin">
        <color indexed="13"/>
      </left>
      <right style="thin">
        <color indexed="19"/>
      </right>
      <top style="thin">
        <color indexed="13"/>
      </top>
      <bottom style="thin">
        <color indexed="13"/>
      </bottom>
    </border>
    <border>
      <left style="thin">
        <color indexed="19"/>
      </left>
      <right style="thin">
        <color indexed="19"/>
      </right>
      <top style="thin">
        <color indexed="13"/>
      </top>
      <bottom style="thin">
        <color indexed="13"/>
      </bottom>
    </border>
    <border>
      <left style="thin">
        <color indexed="19"/>
      </left>
      <right/>
      <top/>
      <bottom/>
    </border>
    <border>
      <left/>
      <right style="thin">
        <color indexed="13"/>
      </right>
      <top/>
      <bottom/>
    </border>
    <border>
      <left style="thin">
        <color indexed="19"/>
      </left>
      <right style="thin">
        <color indexed="19"/>
      </right>
      <top style="thin">
        <color indexed="13"/>
      </top>
      <bottom/>
    </border>
    <border>
      <left style="thin">
        <color indexed="19"/>
      </left>
      <right style="thin">
        <color indexed="19"/>
      </right>
      <top style="thin">
        <color indexed="13"/>
      </top>
      <bottom style="thin">
        <color indexed="19"/>
      </bottom>
    </border>
    <border>
      <left style="thin">
        <color indexed="13"/>
      </left>
      <right/>
      <top style="thin">
        <color indexed="13"/>
      </top>
      <bottom style="thin">
        <color indexed="13"/>
      </bottom>
    </border>
    <border>
      <left style="thin">
        <color indexed="47"/>
      </left>
      <right style="double"/>
      <top style="thin">
        <color indexed="47"/>
      </top>
      <bottom>
        <color indexed="63"/>
      </bottom>
    </border>
    <border>
      <left style="double"/>
      <right>
        <color indexed="63"/>
      </right>
      <top style="thin">
        <color indexed="47"/>
      </top>
      <bottom style="thin">
        <color indexed="47"/>
      </bottom>
    </border>
    <border>
      <left>
        <color indexed="63"/>
      </left>
      <right>
        <color indexed="63"/>
      </right>
      <top style="thin">
        <color indexed="47"/>
      </top>
      <bottom style="thin">
        <color indexed="47"/>
      </bottom>
    </border>
    <border>
      <left>
        <color indexed="63"/>
      </left>
      <right style="double"/>
      <top style="thin">
        <color indexed="47"/>
      </top>
      <bottom style="thin">
        <color indexed="47"/>
      </bottom>
    </border>
    <border>
      <left style="double"/>
      <right>
        <color indexed="63"/>
      </right>
      <top style="thin">
        <color indexed="47"/>
      </top>
      <bottom style="double"/>
    </border>
    <border>
      <left>
        <color indexed="63"/>
      </left>
      <right style="thin">
        <color indexed="47"/>
      </right>
      <top style="thin">
        <color indexed="47"/>
      </top>
      <bottom style="double"/>
    </border>
    <border>
      <left style="thin">
        <color indexed="47"/>
      </left>
      <right style="thin">
        <color indexed="47"/>
      </right>
      <top style="double"/>
      <bottom>
        <color indexed="63"/>
      </bottom>
    </border>
    <border>
      <left style="thin">
        <color indexed="47"/>
      </left>
      <right style="thin">
        <color indexed="47"/>
      </right>
      <top>
        <color indexed="63"/>
      </top>
      <bottom style="thin">
        <color indexed="47"/>
      </bottom>
    </border>
    <border>
      <left style="double"/>
      <right style="thin">
        <color indexed="47"/>
      </right>
      <top style="double"/>
      <bottom>
        <color indexed="63"/>
      </bottom>
    </border>
    <border>
      <left style="double"/>
      <right style="thin">
        <color indexed="47"/>
      </right>
      <top>
        <color indexed="63"/>
      </top>
      <bottom style="thin">
        <color indexed="47"/>
      </bottom>
    </border>
    <border>
      <left style="thin">
        <color indexed="47"/>
      </left>
      <right style="double"/>
      <top style="double"/>
      <bottom>
        <color indexed="63"/>
      </bottom>
    </border>
    <border>
      <left style="thin">
        <color indexed="47"/>
      </left>
      <right style="double"/>
      <top>
        <color indexed="63"/>
      </top>
      <bottom style="thin">
        <color indexed="47"/>
      </bottom>
    </border>
    <border>
      <left style="thick">
        <color indexed="15"/>
      </left>
      <right style="thin">
        <color indexed="13"/>
      </right>
      <top style="thick">
        <color indexed="15"/>
      </top>
      <bottom style="thick">
        <color indexed="15"/>
      </bottom>
    </border>
    <border>
      <left style="thin">
        <color indexed="13"/>
      </left>
      <right style="thin">
        <color indexed="13"/>
      </right>
      <top style="thick">
        <color indexed="15"/>
      </top>
      <bottom style="thick">
        <color indexed="15"/>
      </bottom>
    </border>
    <border>
      <left style="thin">
        <color indexed="13"/>
      </left>
      <right style="thick">
        <color indexed="15"/>
      </right>
      <top style="thick">
        <color indexed="15"/>
      </top>
      <bottom style="thick">
        <color indexed="15"/>
      </bottom>
    </border>
    <border>
      <left style="thin">
        <color indexed="13"/>
      </left>
      <right style="thin">
        <color indexed="13"/>
      </right>
      <top/>
      <bottom/>
    </border>
    <border>
      <left style="thin">
        <color indexed="13"/>
      </left>
      <right style="thin">
        <color indexed="13"/>
      </right>
      <top style="thin">
        <color indexed="19"/>
      </top>
      <bottom/>
    </border>
    <border>
      <left style="thin">
        <color indexed="13"/>
      </left>
      <right/>
      <top/>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0" fontId="70" fillId="28"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17" fillId="0" borderId="0" applyNumberFormat="0" applyFill="0" applyBorder="0" applyAlignment="0" applyProtection="0"/>
    <xf numFmtId="0" fontId="71" fillId="0" borderId="3" applyNumberFormat="0" applyFill="0" applyAlignment="0" applyProtection="0"/>
    <xf numFmtId="0" fontId="72" fillId="29" borderId="4" applyNumberFormat="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30"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36" fillId="0" borderId="0" applyNumberFormat="0" applyFill="0" applyBorder="0" applyProtection="0">
      <alignment vertical="top" wrapText="1"/>
    </xf>
    <xf numFmtId="0" fontId="0" fillId="0" borderId="0">
      <alignment/>
      <protection/>
    </xf>
    <xf numFmtId="0" fontId="0" fillId="0" borderId="0">
      <alignment/>
      <protection/>
    </xf>
    <xf numFmtId="0" fontId="7" fillId="0" borderId="0">
      <alignment/>
      <protection/>
    </xf>
    <xf numFmtId="0" fontId="77" fillId="27" borderId="1" applyNumberFormat="0" applyAlignment="0" applyProtection="0"/>
    <xf numFmtId="0" fontId="18" fillId="0" borderId="0" applyNumberFormat="0" applyFill="0" applyBorder="0" applyAlignment="0" applyProtection="0"/>
    <xf numFmtId="9" fontId="0" fillId="0" borderId="0" applyFont="0" applyFill="0" applyBorder="0" applyAlignment="0" applyProtection="0"/>
    <xf numFmtId="0" fontId="78" fillId="0" borderId="8"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0" fillId="31" borderId="9" applyNumberFormat="0" applyFont="0" applyAlignment="0" applyProtection="0"/>
    <xf numFmtId="180" fontId="0" fillId="0" borderId="0" applyFont="0" applyFill="0" applyBorder="0" applyAlignment="0" applyProtection="0"/>
    <xf numFmtId="178" fontId="0" fillId="0" borderId="0" applyFont="0" applyFill="0" applyBorder="0" applyAlignment="0" applyProtection="0"/>
    <xf numFmtId="0" fontId="82" fillId="32" borderId="0" applyNumberFormat="0" applyBorder="0" applyAlignment="0" applyProtection="0"/>
  </cellStyleXfs>
  <cellXfs count="784">
    <xf numFmtId="0" fontId="0" fillId="0" borderId="0" xfId="0" applyAlignment="1">
      <alignment/>
    </xf>
    <xf numFmtId="182" fontId="4" fillId="0" borderId="0" xfId="0" applyNumberFormat="1" applyFont="1" applyAlignment="1">
      <alignment/>
    </xf>
    <xf numFmtId="182" fontId="4" fillId="0" borderId="0" xfId="0" applyNumberFormat="1" applyFont="1" applyAlignment="1">
      <alignment wrapText="1"/>
    </xf>
    <xf numFmtId="49" fontId="4" fillId="0" borderId="0" xfId="0" applyNumberFormat="1" applyFont="1" applyAlignment="1">
      <alignment horizontal="center" vertical="center"/>
    </xf>
    <xf numFmtId="49" fontId="4" fillId="0" borderId="0" xfId="0" applyNumberFormat="1" applyFont="1" applyAlignment="1">
      <alignment horizontal="center"/>
    </xf>
    <xf numFmtId="182" fontId="5" fillId="0" borderId="0" xfId="0" applyNumberFormat="1" applyFont="1" applyAlignment="1">
      <alignment horizontal="center" vertical="center"/>
    </xf>
    <xf numFmtId="182" fontId="5" fillId="0" borderId="0" xfId="0" applyNumberFormat="1" applyFont="1" applyAlignment="1">
      <alignment/>
    </xf>
    <xf numFmtId="182" fontId="4" fillId="0" borderId="0" xfId="0" applyNumberFormat="1" applyFont="1" applyAlignment="1">
      <alignment/>
    </xf>
    <xf numFmtId="182" fontId="5" fillId="0" borderId="0" xfId="0" applyNumberFormat="1" applyFont="1" applyAlignment="1">
      <alignment/>
    </xf>
    <xf numFmtId="182" fontId="5" fillId="0" borderId="0" xfId="0" applyNumberFormat="1" applyFont="1" applyAlignment="1">
      <alignment horizontal="center"/>
    </xf>
    <xf numFmtId="49" fontId="4" fillId="0" borderId="0" xfId="53" applyNumberFormat="1" applyFont="1" applyAlignment="1">
      <alignment horizontal="center" vertical="center"/>
      <protection/>
    </xf>
    <xf numFmtId="182" fontId="4" fillId="0" borderId="0" xfId="53" applyNumberFormat="1" applyFont="1">
      <alignment/>
      <protection/>
    </xf>
    <xf numFmtId="182" fontId="4" fillId="0" borderId="0" xfId="53" applyNumberFormat="1" applyFont="1" applyAlignment="1">
      <alignment wrapText="1"/>
      <protection/>
    </xf>
    <xf numFmtId="182" fontId="4" fillId="0" borderId="0" xfId="55" applyNumberFormat="1" applyFont="1">
      <alignment/>
      <protection/>
    </xf>
    <xf numFmtId="182" fontId="4" fillId="0" borderId="0" xfId="55" applyNumberFormat="1" applyFont="1" applyAlignment="1">
      <alignment wrapText="1"/>
      <protection/>
    </xf>
    <xf numFmtId="49" fontId="4" fillId="0" borderId="0" xfId="60" applyNumberFormat="1" applyFont="1" applyAlignment="1">
      <alignment horizontal="center" vertical="center"/>
      <protection/>
    </xf>
    <xf numFmtId="182" fontId="4" fillId="0" borderId="0" xfId="60" applyNumberFormat="1" applyFont="1">
      <alignment/>
      <protection/>
    </xf>
    <xf numFmtId="182" fontId="5" fillId="0" borderId="0" xfId="60" applyNumberFormat="1" applyFont="1" applyAlignment="1">
      <alignment horizontal="center"/>
      <protection/>
    </xf>
    <xf numFmtId="182" fontId="5" fillId="0" borderId="0" xfId="60" applyNumberFormat="1" applyFont="1">
      <alignment/>
      <protection/>
    </xf>
    <xf numFmtId="182" fontId="4" fillId="0" borderId="0" xfId="60" applyNumberFormat="1" applyFont="1" applyAlignment="1">
      <alignment wrapText="1"/>
      <protection/>
    </xf>
    <xf numFmtId="182" fontId="5" fillId="0" borderId="0" xfId="60" applyNumberFormat="1" applyFont="1" applyAlignment="1">
      <alignment/>
      <protection/>
    </xf>
    <xf numFmtId="0" fontId="4" fillId="0" borderId="0" xfId="0" applyFont="1" applyAlignment="1">
      <alignment/>
    </xf>
    <xf numFmtId="49" fontId="4" fillId="0" borderId="0" xfId="0" applyNumberFormat="1" applyFont="1" applyAlignment="1">
      <alignment vertical="center"/>
    </xf>
    <xf numFmtId="182" fontId="8" fillId="0" borderId="0" xfId="0" applyNumberFormat="1" applyFont="1" applyAlignment="1">
      <alignment horizontal="center" vertical="center" wrapText="1"/>
    </xf>
    <xf numFmtId="0" fontId="4" fillId="0" borderId="0" xfId="0" applyFont="1" applyAlignment="1">
      <alignment horizontal="center"/>
    </xf>
    <xf numFmtId="0" fontId="4" fillId="0" borderId="0" xfId="0" applyFont="1" applyAlignment="1">
      <alignment horizontal="left"/>
    </xf>
    <xf numFmtId="182" fontId="4" fillId="0" borderId="0" xfId="0" applyNumberFormat="1" applyFont="1" applyBorder="1" applyAlignment="1">
      <alignment/>
    </xf>
    <xf numFmtId="182" fontId="5" fillId="0" borderId="0" xfId="0" applyNumberFormat="1" applyFont="1" applyBorder="1" applyAlignment="1">
      <alignment/>
    </xf>
    <xf numFmtId="182" fontId="4" fillId="0" borderId="0" xfId="0" applyNumberFormat="1" applyFont="1" applyBorder="1" applyAlignment="1">
      <alignment wrapText="1"/>
    </xf>
    <xf numFmtId="49" fontId="4" fillId="0" borderId="0" xfId="0" applyNumberFormat="1" applyFont="1" applyBorder="1" applyAlignment="1">
      <alignment horizontal="center" vertical="center"/>
    </xf>
    <xf numFmtId="182" fontId="4" fillId="0" borderId="0" xfId="0" applyNumberFormat="1" applyFont="1" applyBorder="1" applyAlignment="1" applyProtection="1">
      <alignment/>
      <protection locked="0"/>
    </xf>
    <xf numFmtId="182" fontId="4" fillId="0" borderId="0" xfId="0" applyNumberFormat="1" applyFont="1" applyBorder="1" applyAlignment="1" applyProtection="1">
      <alignment/>
      <protection/>
    </xf>
    <xf numFmtId="0" fontId="5" fillId="0" borderId="0" xfId="0" applyFont="1" applyAlignment="1">
      <alignment/>
    </xf>
    <xf numFmtId="49" fontId="5" fillId="0" borderId="0" xfId="0" applyNumberFormat="1" applyFont="1" applyBorder="1" applyAlignment="1">
      <alignment horizontal="center"/>
    </xf>
    <xf numFmtId="182" fontId="11" fillId="0" borderId="0" xfId="0" applyNumberFormat="1" applyFont="1" applyAlignment="1">
      <alignment/>
    </xf>
    <xf numFmtId="182" fontId="12" fillId="0" borderId="0" xfId="0" applyNumberFormat="1" applyFont="1" applyAlignment="1">
      <alignment/>
    </xf>
    <xf numFmtId="49" fontId="11" fillId="0" borderId="0" xfId="0" applyNumberFormat="1" applyFont="1" applyAlignment="1">
      <alignment horizontal="center" vertical="center"/>
    </xf>
    <xf numFmtId="182" fontId="11" fillId="0" borderId="0" xfId="0" applyNumberFormat="1" applyFont="1" applyAlignment="1">
      <alignment wrapText="1"/>
    </xf>
    <xf numFmtId="49" fontId="12" fillId="0" borderId="0" xfId="0" applyNumberFormat="1" applyFont="1" applyAlignment="1">
      <alignment horizontal="center"/>
    </xf>
    <xf numFmtId="49" fontId="11" fillId="0" borderId="0" xfId="0" applyNumberFormat="1" applyFont="1" applyAlignment="1">
      <alignment horizontal="left" vertical="center"/>
    </xf>
    <xf numFmtId="182" fontId="6" fillId="0" borderId="0" xfId="0" applyNumberFormat="1" applyFont="1" applyBorder="1" applyAlignment="1">
      <alignment wrapText="1"/>
    </xf>
    <xf numFmtId="49" fontId="4" fillId="0" borderId="0" xfId="0" applyNumberFormat="1" applyFont="1" applyAlignment="1">
      <alignment horizontal="left" vertical="center"/>
    </xf>
    <xf numFmtId="182" fontId="4" fillId="0" borderId="0" xfId="0" applyNumberFormat="1" applyFont="1" applyBorder="1" applyAlignment="1">
      <alignment/>
    </xf>
    <xf numFmtId="182" fontId="4" fillId="0" borderId="0" xfId="60" applyNumberFormat="1" applyFont="1" applyBorder="1">
      <alignment/>
      <protection/>
    </xf>
    <xf numFmtId="182" fontId="5" fillId="0" borderId="0" xfId="60" applyNumberFormat="1" applyFont="1" applyAlignment="1">
      <alignment horizontal="center" vertical="center" wrapText="1"/>
      <protection/>
    </xf>
    <xf numFmtId="49" fontId="13" fillId="0" borderId="0" xfId="0" applyNumberFormat="1" applyFont="1" applyBorder="1" applyAlignment="1">
      <alignment horizontal="center" vertical="center"/>
    </xf>
    <xf numFmtId="49" fontId="10" fillId="0" borderId="0" xfId="0" applyNumberFormat="1" applyFont="1" applyBorder="1" applyAlignment="1">
      <alignment horizontal="center"/>
    </xf>
    <xf numFmtId="182" fontId="13" fillId="0" borderId="0" xfId="0" applyNumberFormat="1" applyFont="1" applyBorder="1" applyAlignment="1">
      <alignment/>
    </xf>
    <xf numFmtId="182" fontId="14" fillId="0" borderId="0" xfId="0" applyNumberFormat="1" applyFont="1" applyBorder="1" applyAlignment="1">
      <alignment wrapText="1"/>
    </xf>
    <xf numFmtId="49" fontId="13" fillId="0" borderId="0" xfId="0" applyNumberFormat="1" applyFont="1" applyBorder="1" applyAlignment="1">
      <alignment horizontal="center"/>
    </xf>
    <xf numFmtId="182" fontId="13" fillId="0" borderId="0" xfId="0" applyNumberFormat="1" applyFont="1" applyBorder="1" applyAlignment="1">
      <alignment/>
    </xf>
    <xf numFmtId="182" fontId="13" fillId="0" borderId="0" xfId="0" applyNumberFormat="1" applyFont="1" applyAlignment="1">
      <alignment/>
    </xf>
    <xf numFmtId="0" fontId="13" fillId="0" borderId="0" xfId="0" applyFont="1" applyAlignment="1">
      <alignment horizontal="left"/>
    </xf>
    <xf numFmtId="0" fontId="13" fillId="0" borderId="0" xfId="0" applyFont="1" applyAlignment="1">
      <alignment horizontal="center"/>
    </xf>
    <xf numFmtId="0" fontId="13" fillId="0" borderId="0" xfId="0" applyFont="1" applyAlignment="1">
      <alignment/>
    </xf>
    <xf numFmtId="0" fontId="0" fillId="0" borderId="0" xfId="56">
      <alignment/>
      <protection/>
    </xf>
    <xf numFmtId="0" fontId="4" fillId="0" borderId="0" xfId="56" applyFont="1">
      <alignment/>
      <protection/>
    </xf>
    <xf numFmtId="4" fontId="4" fillId="0" borderId="0" xfId="56" applyNumberFormat="1" applyFont="1">
      <alignment/>
      <protection/>
    </xf>
    <xf numFmtId="0" fontId="13" fillId="0" borderId="0" xfId="0" applyFont="1" applyAlignment="1" quotePrefix="1">
      <alignment horizontal="left"/>
    </xf>
    <xf numFmtId="182" fontId="11" fillId="0" borderId="0" xfId="0" applyNumberFormat="1" applyFont="1" applyAlignment="1">
      <alignment/>
    </xf>
    <xf numFmtId="182" fontId="12" fillId="0" borderId="0" xfId="0" applyNumberFormat="1" applyFont="1" applyAlignment="1">
      <alignment/>
    </xf>
    <xf numFmtId="182" fontId="14" fillId="0" borderId="0" xfId="0" applyNumberFormat="1" applyFont="1" applyBorder="1" applyAlignment="1">
      <alignment vertical="top" wrapText="1"/>
    </xf>
    <xf numFmtId="0" fontId="0" fillId="0" borderId="0" xfId="56" applyNumberFormat="1">
      <alignment/>
      <protection/>
    </xf>
    <xf numFmtId="0" fontId="0" fillId="0" borderId="0" xfId="56" applyNumberFormat="1" applyAlignment="1">
      <alignment horizontal="justify" vertical="center" wrapText="1"/>
      <protection/>
    </xf>
    <xf numFmtId="0" fontId="0" fillId="0" borderId="0" xfId="56" applyNumberFormat="1" applyAlignment="1">
      <alignment horizontal="center"/>
      <protection/>
    </xf>
    <xf numFmtId="0" fontId="1" fillId="0" borderId="0" xfId="56" applyNumberFormat="1" applyFont="1">
      <alignment/>
      <protection/>
    </xf>
    <xf numFmtId="0" fontId="0" fillId="0" borderId="0" xfId="56" applyNumberFormat="1" applyFont="1">
      <alignment/>
      <protection/>
    </xf>
    <xf numFmtId="0" fontId="19" fillId="0" borderId="0" xfId="56" applyNumberFormat="1" applyFont="1">
      <alignment/>
      <protection/>
    </xf>
    <xf numFmtId="182" fontId="8" fillId="0" borderId="0" xfId="0" applyNumberFormat="1" applyFont="1" applyAlignment="1">
      <alignment horizontal="center" vertical="center"/>
    </xf>
    <xf numFmtId="182" fontId="8" fillId="0" borderId="0" xfId="0" applyNumberFormat="1" applyFont="1" applyAlignment="1">
      <alignment/>
    </xf>
    <xf numFmtId="182" fontId="20" fillId="0" borderId="0" xfId="0" applyNumberFormat="1" applyFont="1" applyAlignment="1">
      <alignment horizontal="center" vertical="center"/>
    </xf>
    <xf numFmtId="182" fontId="8" fillId="0" borderId="0" xfId="0" applyNumberFormat="1" applyFont="1" applyBorder="1" applyAlignment="1">
      <alignment horizontal="center" vertical="center"/>
    </xf>
    <xf numFmtId="182" fontId="14" fillId="0" borderId="0" xfId="53" applyNumberFormat="1" applyFont="1" applyBorder="1" applyAlignment="1">
      <alignment horizontal="left" wrapText="1"/>
      <protection/>
    </xf>
    <xf numFmtId="4" fontId="5" fillId="0" borderId="0" xfId="56" applyNumberFormat="1" applyFont="1">
      <alignment/>
      <protection/>
    </xf>
    <xf numFmtId="3" fontId="4" fillId="0" borderId="0" xfId="56" applyNumberFormat="1" applyFont="1">
      <alignment/>
      <protection/>
    </xf>
    <xf numFmtId="4" fontId="4" fillId="0" borderId="0" xfId="0" applyNumberFormat="1" applyFont="1" applyFill="1" applyBorder="1" applyAlignment="1" applyProtection="1">
      <alignment/>
      <protection locked="0"/>
    </xf>
    <xf numFmtId="3" fontId="4" fillId="0" borderId="0" xfId="0" applyNumberFormat="1" applyFont="1" applyFill="1" applyBorder="1" applyAlignment="1" applyProtection="1">
      <alignment/>
      <protection locked="0"/>
    </xf>
    <xf numFmtId="0" fontId="4" fillId="0" borderId="0" xfId="56" applyNumberFormat="1" applyFont="1">
      <alignment/>
      <protection/>
    </xf>
    <xf numFmtId="182" fontId="14" fillId="0" borderId="0" xfId="54" applyNumberFormat="1" applyFont="1" applyBorder="1" applyAlignment="1">
      <alignment wrapText="1"/>
      <protection/>
    </xf>
    <xf numFmtId="182" fontId="14" fillId="0" borderId="0" xfId="53" applyNumberFormat="1" applyFont="1" applyBorder="1" applyAlignment="1">
      <alignment wrapText="1"/>
      <protection/>
    </xf>
    <xf numFmtId="0" fontId="4" fillId="0" borderId="0" xfId="56" applyFont="1" applyAlignment="1">
      <alignment horizontal="left" vertical="top" wrapText="1"/>
      <protection/>
    </xf>
    <xf numFmtId="182" fontId="13" fillId="0" borderId="0" xfId="53" applyNumberFormat="1" applyFont="1">
      <alignment/>
      <protection/>
    </xf>
    <xf numFmtId="49" fontId="5" fillId="0" borderId="0" xfId="53" applyNumberFormat="1" applyFont="1" applyBorder="1" applyAlignment="1">
      <alignment horizontal="center" vertical="center"/>
      <protection/>
    </xf>
    <xf numFmtId="182" fontId="5" fillId="0" borderId="0" xfId="53" applyNumberFormat="1" applyFont="1" applyBorder="1" applyAlignment="1">
      <alignment wrapText="1"/>
      <protection/>
    </xf>
    <xf numFmtId="182" fontId="5" fillId="0" borderId="0" xfId="53" applyNumberFormat="1" applyFont="1" applyBorder="1">
      <alignment/>
      <protection/>
    </xf>
    <xf numFmtId="182" fontId="4" fillId="0" borderId="0" xfId="53" applyNumberFormat="1" applyFont="1" applyBorder="1">
      <alignment/>
      <protection/>
    </xf>
    <xf numFmtId="182" fontId="5" fillId="0" borderId="0" xfId="53" applyNumberFormat="1" applyFont="1" applyBorder="1" applyAlignment="1">
      <alignment horizontal="center" vertical="center" wrapText="1"/>
      <protection/>
    </xf>
    <xf numFmtId="182" fontId="5" fillId="0" borderId="0" xfId="53" applyNumberFormat="1" applyFont="1" applyBorder="1" applyAlignment="1">
      <alignment horizontal="center" vertical="center"/>
      <protection/>
    </xf>
    <xf numFmtId="182" fontId="5" fillId="0" borderId="0" xfId="53" applyNumberFormat="1" applyFont="1">
      <alignment/>
      <protection/>
    </xf>
    <xf numFmtId="49" fontId="4" fillId="0" borderId="0" xfId="53" applyNumberFormat="1" applyFont="1" applyBorder="1" applyAlignment="1">
      <alignment horizontal="center" vertical="center"/>
      <protection/>
    </xf>
    <xf numFmtId="182" fontId="4" fillId="0" borderId="0" xfId="53" applyNumberFormat="1" applyFont="1" applyBorder="1" applyAlignment="1">
      <alignment wrapText="1"/>
      <protection/>
    </xf>
    <xf numFmtId="182" fontId="14" fillId="0" borderId="0" xfId="55" applyNumberFormat="1" applyFont="1" applyBorder="1" applyAlignment="1">
      <alignment/>
      <protection/>
    </xf>
    <xf numFmtId="182" fontId="14" fillId="0" borderId="0" xfId="0" applyNumberFormat="1" applyFont="1" applyBorder="1" applyAlignment="1">
      <alignment horizontal="center" vertical="top" wrapText="1"/>
    </xf>
    <xf numFmtId="182" fontId="14" fillId="0" borderId="0" xfId="0" applyNumberFormat="1" applyFont="1" applyBorder="1" applyAlignment="1">
      <alignment horizontal="left" vertical="top" wrapText="1"/>
    </xf>
    <xf numFmtId="0" fontId="0" fillId="0" borderId="0" xfId="56" applyNumberFormat="1" applyBorder="1">
      <alignment/>
      <protection/>
    </xf>
    <xf numFmtId="0" fontId="4" fillId="0" borderId="0" xfId="0" applyFont="1" applyAlignment="1">
      <alignment horizontal="justify"/>
    </xf>
    <xf numFmtId="0" fontId="9" fillId="0" borderId="0" xfId="0" applyFont="1" applyAlignment="1">
      <alignment horizontal="justify"/>
    </xf>
    <xf numFmtId="0" fontId="5" fillId="0" borderId="0" xfId="0" applyFont="1" applyAlignment="1">
      <alignment horizontal="left"/>
    </xf>
    <xf numFmtId="0" fontId="10" fillId="0" borderId="0" xfId="0" applyFont="1" applyAlignment="1">
      <alignment horizontal="left"/>
    </xf>
    <xf numFmtId="0" fontId="1" fillId="0" borderId="0" xfId="56" applyFont="1">
      <alignment/>
      <protection/>
    </xf>
    <xf numFmtId="0" fontId="0" fillId="0" borderId="0" xfId="56" applyFont="1">
      <alignment/>
      <protection/>
    </xf>
    <xf numFmtId="0" fontId="10" fillId="0" borderId="0" xfId="0" applyFont="1" applyAlignment="1">
      <alignment/>
    </xf>
    <xf numFmtId="182" fontId="5" fillId="0" borderId="0" xfId="53" applyNumberFormat="1" applyFont="1" applyFill="1" applyBorder="1" applyAlignment="1">
      <alignment horizontal="center" wrapText="1"/>
      <protection/>
    </xf>
    <xf numFmtId="182" fontId="5" fillId="0" borderId="0" xfId="53" applyNumberFormat="1" applyFont="1" applyFill="1" applyBorder="1">
      <alignment/>
      <protection/>
    </xf>
    <xf numFmtId="182" fontId="4" fillId="0" borderId="0" xfId="53" applyNumberFormat="1" applyFont="1" applyFill="1">
      <alignment/>
      <protection/>
    </xf>
    <xf numFmtId="0" fontId="14" fillId="0" borderId="0" xfId="56" applyNumberFormat="1" applyFont="1">
      <alignment/>
      <protection/>
    </xf>
    <xf numFmtId="182" fontId="5" fillId="0" borderId="0" xfId="60" applyNumberFormat="1" applyFont="1" applyFill="1" applyBorder="1" applyAlignment="1">
      <alignment horizontal="center" wrapText="1"/>
      <protection/>
    </xf>
    <xf numFmtId="182" fontId="5" fillId="0" borderId="0" xfId="60" applyNumberFormat="1" applyFont="1" applyFill="1" applyBorder="1" applyAlignment="1">
      <alignment/>
      <protection/>
    </xf>
    <xf numFmtId="182" fontId="5" fillId="0" borderId="0" xfId="60" applyNumberFormat="1" applyFont="1" applyFill="1" applyBorder="1" applyAlignment="1">
      <alignment vertical="center" wrapText="1"/>
      <protection/>
    </xf>
    <xf numFmtId="49" fontId="5" fillId="0" borderId="0" xfId="0" applyNumberFormat="1" applyFont="1" applyFill="1" applyBorder="1" applyAlignment="1">
      <alignment horizontal="center" vertical="center"/>
    </xf>
    <xf numFmtId="182" fontId="5" fillId="0" borderId="0" xfId="0" applyNumberFormat="1" applyFont="1" applyFill="1" applyBorder="1" applyAlignment="1">
      <alignment/>
    </xf>
    <xf numFmtId="0" fontId="11" fillId="0" borderId="0" xfId="0" applyFont="1" applyAlignment="1">
      <alignment horizontal="justify" vertical="center" wrapText="1"/>
    </xf>
    <xf numFmtId="0" fontId="11" fillId="0" borderId="0" xfId="0" applyFont="1" applyAlignment="1">
      <alignment horizontal="justify" vertical="center"/>
    </xf>
    <xf numFmtId="49" fontId="4" fillId="0" borderId="0" xfId="0" applyNumberFormat="1" applyFont="1" applyFill="1" applyAlignment="1">
      <alignment horizontal="center" vertical="center"/>
    </xf>
    <xf numFmtId="182" fontId="4" fillId="0" borderId="0" xfId="0" applyNumberFormat="1" applyFont="1" applyFill="1" applyAlignment="1">
      <alignment wrapText="1"/>
    </xf>
    <xf numFmtId="182" fontId="4" fillId="0" borderId="0" xfId="0" applyNumberFormat="1" applyFont="1" applyFill="1" applyAlignment="1">
      <alignment/>
    </xf>
    <xf numFmtId="49" fontId="4" fillId="0" borderId="0" xfId="59" applyNumberFormat="1" applyFont="1" applyAlignment="1">
      <alignment horizontal="center" vertical="center"/>
      <protection/>
    </xf>
    <xf numFmtId="182" fontId="4" fillId="0" borderId="0" xfId="59" applyNumberFormat="1" applyFont="1" applyAlignment="1">
      <alignment wrapText="1"/>
      <protection/>
    </xf>
    <xf numFmtId="182" fontId="4" fillId="0" borderId="0" xfId="59" applyNumberFormat="1" applyFont="1">
      <alignment/>
      <protection/>
    </xf>
    <xf numFmtId="0" fontId="11" fillId="0" borderId="0" xfId="0" applyFont="1" applyAlignment="1">
      <alignment horizontal="justify" vertical="top" wrapText="1"/>
    </xf>
    <xf numFmtId="0" fontId="10" fillId="0" borderId="0" xfId="56" applyNumberFormat="1" applyFont="1">
      <alignment/>
      <protection/>
    </xf>
    <xf numFmtId="0" fontId="6" fillId="0" borderId="0" xfId="56" applyNumberFormat="1" applyFont="1">
      <alignment/>
      <protection/>
    </xf>
    <xf numFmtId="182" fontId="6" fillId="0" borderId="0" xfId="53" applyNumberFormat="1" applyFont="1" applyBorder="1" applyAlignment="1">
      <alignment horizontal="left" wrapText="1"/>
      <protection/>
    </xf>
    <xf numFmtId="0" fontId="13" fillId="0" borderId="0" xfId="56" applyNumberFormat="1" applyFont="1">
      <alignment/>
      <protection/>
    </xf>
    <xf numFmtId="0" fontId="15" fillId="0" borderId="0" xfId="56" applyNumberFormat="1" applyFont="1">
      <alignment/>
      <protection/>
    </xf>
    <xf numFmtId="182" fontId="4" fillId="0" borderId="0" xfId="0" applyNumberFormat="1" applyFont="1" applyFill="1" applyBorder="1" applyAlignment="1">
      <alignment/>
    </xf>
    <xf numFmtId="182" fontId="9" fillId="0" borderId="0" xfId="0" applyNumberFormat="1" applyFont="1" applyAlignment="1">
      <alignment/>
    </xf>
    <xf numFmtId="0" fontId="3" fillId="0" borderId="0" xfId="56" applyNumberFormat="1" applyFont="1">
      <alignment/>
      <protection/>
    </xf>
    <xf numFmtId="182" fontId="6" fillId="0" borderId="0" xfId="0" applyNumberFormat="1" applyFont="1" applyBorder="1" applyAlignment="1">
      <alignment horizontal="right" wrapText="1"/>
    </xf>
    <xf numFmtId="182" fontId="14" fillId="0" borderId="0" xfId="0" applyNumberFormat="1" applyFont="1" applyBorder="1" applyAlignment="1">
      <alignment horizontal="right"/>
    </xf>
    <xf numFmtId="182" fontId="4" fillId="0" borderId="0" xfId="0" applyNumberFormat="1" applyFont="1" applyAlignment="1">
      <alignment horizontal="right" wrapText="1"/>
    </xf>
    <xf numFmtId="182" fontId="4" fillId="0" borderId="0" xfId="0" applyNumberFormat="1" applyFont="1" applyAlignment="1">
      <alignment horizontal="right"/>
    </xf>
    <xf numFmtId="0" fontId="0" fillId="0" borderId="0" xfId="56" applyNumberFormat="1" applyAlignment="1">
      <alignment horizontal="right"/>
      <protection/>
    </xf>
    <xf numFmtId="0" fontId="23" fillId="0" borderId="0" xfId="56" applyNumberFormat="1" applyFont="1">
      <alignment/>
      <protection/>
    </xf>
    <xf numFmtId="182" fontId="9" fillId="0" borderId="0" xfId="60" applyNumberFormat="1" applyFont="1">
      <alignment/>
      <protection/>
    </xf>
    <xf numFmtId="182" fontId="25" fillId="0" borderId="0" xfId="0" applyNumberFormat="1" applyFont="1" applyAlignment="1">
      <alignment/>
    </xf>
    <xf numFmtId="182" fontId="21" fillId="0" borderId="0" xfId="0" applyNumberFormat="1" applyFont="1" applyAlignment="1">
      <alignment horizontal="center"/>
    </xf>
    <xf numFmtId="182" fontId="21" fillId="0" borderId="0" xfId="0" applyNumberFormat="1" applyFont="1" applyFill="1" applyBorder="1" applyAlignment="1">
      <alignment horizontal="center"/>
    </xf>
    <xf numFmtId="0" fontId="26" fillId="0" borderId="0" xfId="0" applyFont="1" applyAlignment="1">
      <alignment horizontal="left"/>
    </xf>
    <xf numFmtId="0" fontId="27" fillId="0" borderId="0" xfId="0" applyFont="1" applyAlignment="1">
      <alignment horizontal="left"/>
    </xf>
    <xf numFmtId="0" fontId="28" fillId="0" borderId="0" xfId="0" applyFont="1" applyAlignment="1">
      <alignment horizontal="left"/>
    </xf>
    <xf numFmtId="0" fontId="29" fillId="0" borderId="0" xfId="0" applyFont="1" applyAlignment="1">
      <alignment horizontal="left"/>
    </xf>
    <xf numFmtId="0" fontId="30" fillId="0" borderId="0" xfId="0" applyFont="1" applyAlignment="1">
      <alignment horizontal="left"/>
    </xf>
    <xf numFmtId="0" fontId="4" fillId="0" borderId="0" xfId="0" applyFont="1" applyAlignment="1">
      <alignment horizontal="left" vertical="center"/>
    </xf>
    <xf numFmtId="49" fontId="5" fillId="0" borderId="0" xfId="0" applyNumberFormat="1" applyFont="1" applyFill="1" applyBorder="1" applyAlignment="1">
      <alignment horizontal="left" vertical="center"/>
    </xf>
    <xf numFmtId="0" fontId="4" fillId="0" borderId="0" xfId="56" applyNumberFormat="1" applyFont="1" applyAlignment="1">
      <alignment horizontal="left" vertical="top" wrapText="1"/>
      <protection/>
    </xf>
    <xf numFmtId="0" fontId="4" fillId="0" borderId="0" xfId="56" applyNumberFormat="1" applyFont="1" applyAlignment="1">
      <alignment wrapText="1"/>
      <protection/>
    </xf>
    <xf numFmtId="182" fontId="14" fillId="0" borderId="0" xfId="0" applyNumberFormat="1" applyFont="1" applyBorder="1" applyAlignment="1">
      <alignment horizontal="left" vertical="center" wrapText="1"/>
    </xf>
    <xf numFmtId="0" fontId="1" fillId="0" borderId="0" xfId="56" applyNumberFormat="1" applyFont="1" applyAlignment="1">
      <alignment horizontal="justify" vertical="center" wrapText="1"/>
      <protection/>
    </xf>
    <xf numFmtId="0" fontId="5" fillId="0" borderId="0" xfId="56" applyNumberFormat="1" applyFont="1">
      <alignment/>
      <protection/>
    </xf>
    <xf numFmtId="0" fontId="0" fillId="0" borderId="0" xfId="56" applyNumberFormat="1" applyFont="1" applyAlignment="1">
      <alignment horizontal="justify" vertical="center" wrapText="1"/>
      <protection/>
    </xf>
    <xf numFmtId="182" fontId="9" fillId="0" borderId="0" xfId="0" applyNumberFormat="1" applyFont="1" applyFill="1" applyBorder="1" applyAlignment="1">
      <alignment/>
    </xf>
    <xf numFmtId="0" fontId="2" fillId="0" borderId="0" xfId="56" applyNumberFormat="1" applyFont="1">
      <alignment/>
      <protection/>
    </xf>
    <xf numFmtId="182" fontId="6" fillId="0" borderId="0" xfId="0" applyNumberFormat="1" applyFont="1" applyFill="1" applyBorder="1" applyAlignment="1">
      <alignment/>
    </xf>
    <xf numFmtId="182" fontId="6" fillId="0" borderId="0" xfId="0" applyNumberFormat="1" applyFont="1" applyFill="1" applyBorder="1" applyAlignment="1">
      <alignment/>
    </xf>
    <xf numFmtId="0" fontId="4" fillId="0" borderId="0" xfId="56" applyNumberFormat="1" applyFont="1" quotePrefix="1">
      <alignment/>
      <protection/>
    </xf>
    <xf numFmtId="0" fontId="4" fillId="0" borderId="0" xfId="0" applyFont="1" applyAlignment="1">
      <alignment/>
    </xf>
    <xf numFmtId="4" fontId="4" fillId="0" borderId="0" xfId="0" applyNumberFormat="1" applyFont="1" applyAlignment="1">
      <alignment horizontal="center"/>
    </xf>
    <xf numFmtId="0" fontId="31" fillId="33" borderId="10" xfId="0" applyFont="1" applyFill="1" applyBorder="1" applyAlignment="1">
      <alignment horizontal="left"/>
    </xf>
    <xf numFmtId="0" fontId="31" fillId="33" borderId="10" xfId="0" applyFont="1" applyFill="1" applyBorder="1" applyAlignment="1">
      <alignment/>
    </xf>
    <xf numFmtId="4" fontId="31" fillId="33" borderId="10" xfId="0" applyNumberFormat="1" applyFont="1" applyFill="1" applyBorder="1" applyAlignment="1">
      <alignment horizontal="center"/>
    </xf>
    <xf numFmtId="0" fontId="4" fillId="33" borderId="0" xfId="0" applyFont="1" applyFill="1" applyAlignment="1">
      <alignment horizontal="left" wrapText="1"/>
    </xf>
    <xf numFmtId="0" fontId="32" fillId="33" borderId="0" xfId="0" applyFont="1" applyFill="1" applyAlignment="1">
      <alignment/>
    </xf>
    <xf numFmtId="0" fontId="33" fillId="33" borderId="0" xfId="0" applyFont="1" applyFill="1" applyAlignment="1">
      <alignment/>
    </xf>
    <xf numFmtId="4" fontId="33" fillId="33" borderId="0" xfId="0" applyNumberFormat="1" applyFont="1" applyFill="1" applyAlignment="1">
      <alignment horizontal="center"/>
    </xf>
    <xf numFmtId="0" fontId="4" fillId="33" borderId="0" xfId="0" applyFont="1" applyFill="1" applyAlignment="1">
      <alignment horizontal="left"/>
    </xf>
    <xf numFmtId="0" fontId="4" fillId="33" borderId="0" xfId="0" applyFont="1" applyFill="1" applyAlignment="1">
      <alignment/>
    </xf>
    <xf numFmtId="0" fontId="4" fillId="33" borderId="0" xfId="0" applyFont="1" applyFill="1" applyAlignment="1">
      <alignment/>
    </xf>
    <xf numFmtId="4" fontId="4" fillId="33" borderId="0" xfId="0" applyNumberFormat="1" applyFont="1" applyFill="1" applyAlignment="1">
      <alignment horizontal="center"/>
    </xf>
    <xf numFmtId="0" fontId="10" fillId="33" borderId="11" xfId="0" applyFont="1" applyFill="1" applyBorder="1" applyAlignment="1">
      <alignment horizontal="center"/>
    </xf>
    <xf numFmtId="0" fontId="10" fillId="33" borderId="12" xfId="0" applyFont="1" applyFill="1" applyBorder="1" applyAlignment="1">
      <alignment horizontal="center"/>
    </xf>
    <xf numFmtId="4" fontId="10" fillId="33" borderId="12" xfId="0" applyNumberFormat="1" applyFont="1" applyFill="1" applyBorder="1" applyAlignment="1">
      <alignment horizontal="center"/>
    </xf>
    <xf numFmtId="4" fontId="10" fillId="33" borderId="13" xfId="0" applyNumberFormat="1" applyFont="1" applyFill="1" applyBorder="1" applyAlignment="1">
      <alignment horizontal="center"/>
    </xf>
    <xf numFmtId="0" fontId="4" fillId="33" borderId="14" xfId="0" applyFont="1" applyFill="1" applyBorder="1" applyAlignment="1">
      <alignment horizontal="left"/>
    </xf>
    <xf numFmtId="0" fontId="4" fillId="33" borderId="15" xfId="0" applyFont="1" applyFill="1" applyBorder="1" applyAlignment="1">
      <alignment/>
    </xf>
    <xf numFmtId="0" fontId="4" fillId="33" borderId="15" xfId="0" applyFont="1" applyFill="1" applyBorder="1" applyAlignment="1">
      <alignment/>
    </xf>
    <xf numFmtId="4" fontId="4" fillId="33" borderId="15" xfId="0" applyNumberFormat="1" applyFont="1" applyFill="1" applyBorder="1" applyAlignment="1">
      <alignment horizontal="center"/>
    </xf>
    <xf numFmtId="4" fontId="4" fillId="33" borderId="16" xfId="0" applyNumberFormat="1" applyFont="1" applyFill="1" applyBorder="1" applyAlignment="1">
      <alignment horizontal="center"/>
    </xf>
    <xf numFmtId="0" fontId="4" fillId="33" borderId="15" xfId="0" applyFont="1" applyFill="1" applyBorder="1" applyAlignment="1">
      <alignment wrapText="1"/>
    </xf>
    <xf numFmtId="0" fontId="34" fillId="33" borderId="17" xfId="0" applyFont="1" applyFill="1" applyBorder="1" applyAlignment="1">
      <alignment horizontal="left"/>
    </xf>
    <xf numFmtId="0" fontId="4" fillId="34" borderId="15" xfId="0" applyFont="1" applyFill="1" applyBorder="1" applyAlignment="1">
      <alignment/>
    </xf>
    <xf numFmtId="0" fontId="4" fillId="34" borderId="15" xfId="0" applyFont="1" applyFill="1" applyBorder="1" applyAlignment="1">
      <alignment/>
    </xf>
    <xf numFmtId="4" fontId="4" fillId="34" borderId="15" xfId="0" applyNumberFormat="1" applyFont="1" applyFill="1" applyBorder="1" applyAlignment="1">
      <alignment horizontal="center"/>
    </xf>
    <xf numFmtId="4" fontId="4" fillId="33" borderId="18" xfId="0" applyNumberFormat="1" applyFont="1" applyFill="1" applyBorder="1" applyAlignment="1">
      <alignment horizontal="center"/>
    </xf>
    <xf numFmtId="0" fontId="4" fillId="35" borderId="15" xfId="0" applyFont="1" applyFill="1" applyBorder="1" applyAlignment="1">
      <alignment/>
    </xf>
    <xf numFmtId="0" fontId="4" fillId="35" borderId="15" xfId="0" applyFont="1" applyFill="1" applyBorder="1" applyAlignment="1">
      <alignment/>
    </xf>
    <xf numFmtId="4" fontId="4" fillId="35" borderId="15" xfId="0" applyNumberFormat="1" applyFont="1" applyFill="1" applyBorder="1" applyAlignment="1">
      <alignment horizontal="center"/>
    </xf>
    <xf numFmtId="4" fontId="4" fillId="0" borderId="0" xfId="42" applyNumberFormat="1" applyFont="1" applyAlignment="1">
      <alignment/>
    </xf>
    <xf numFmtId="0" fontId="4" fillId="33" borderId="19" xfId="0" applyFont="1" applyFill="1" applyBorder="1" applyAlignment="1">
      <alignment/>
    </xf>
    <xf numFmtId="0" fontId="4" fillId="33" borderId="19" xfId="0" applyFont="1" applyFill="1" applyBorder="1" applyAlignment="1">
      <alignment/>
    </xf>
    <xf numFmtId="4" fontId="4" fillId="33" borderId="19" xfId="0" applyNumberFormat="1" applyFont="1" applyFill="1" applyBorder="1" applyAlignment="1">
      <alignment horizontal="center"/>
    </xf>
    <xf numFmtId="4" fontId="4" fillId="33" borderId="20" xfId="0" applyNumberFormat="1" applyFont="1" applyFill="1" applyBorder="1" applyAlignment="1">
      <alignment horizontal="center"/>
    </xf>
    <xf numFmtId="0" fontId="4" fillId="33" borderId="21" xfId="0" applyFont="1" applyFill="1" applyBorder="1" applyAlignment="1">
      <alignment/>
    </xf>
    <xf numFmtId="0" fontId="4" fillId="33" borderId="21" xfId="0" applyFont="1" applyFill="1" applyBorder="1" applyAlignment="1">
      <alignment/>
    </xf>
    <xf numFmtId="4" fontId="4" fillId="33" borderId="21" xfId="0" applyNumberFormat="1" applyFont="1" applyFill="1" applyBorder="1" applyAlignment="1">
      <alignment horizontal="center"/>
    </xf>
    <xf numFmtId="4" fontId="4" fillId="33" borderId="22" xfId="0" applyNumberFormat="1" applyFont="1" applyFill="1" applyBorder="1" applyAlignment="1">
      <alignment horizontal="center"/>
    </xf>
    <xf numFmtId="182" fontId="14" fillId="0" borderId="0" xfId="60" applyNumberFormat="1" applyFont="1" applyBorder="1" applyAlignment="1">
      <alignment vertical="top" wrapText="1"/>
      <protection/>
    </xf>
    <xf numFmtId="182" fontId="14" fillId="0" borderId="0" xfId="60" applyNumberFormat="1" applyFont="1" applyBorder="1" applyAlignment="1">
      <alignment horizontal="left" vertical="top" wrapText="1"/>
      <protection/>
    </xf>
    <xf numFmtId="182" fontId="16" fillId="0" borderId="0" xfId="0" applyNumberFormat="1" applyFont="1" applyBorder="1" applyAlignment="1">
      <alignment wrapText="1"/>
    </xf>
    <xf numFmtId="182" fontId="14" fillId="0" borderId="0" xfId="0" applyNumberFormat="1" applyFont="1" applyBorder="1" applyAlignment="1">
      <alignment/>
    </xf>
    <xf numFmtId="0" fontId="4" fillId="0" borderId="0" xfId="56" applyNumberFormat="1" applyFont="1" applyAlignment="1">
      <alignment horizontal="left" wrapText="1"/>
      <protection/>
    </xf>
    <xf numFmtId="182" fontId="21" fillId="36" borderId="23" xfId="55" applyNumberFormat="1" applyFont="1" applyFill="1" applyBorder="1" applyAlignment="1">
      <alignment horizontal="center" vertical="center" wrapText="1"/>
      <protection/>
    </xf>
    <xf numFmtId="49" fontId="21" fillId="36" borderId="24" xfId="0" applyNumberFormat="1" applyFont="1" applyFill="1" applyBorder="1" applyAlignment="1">
      <alignment horizontal="center" vertical="center"/>
    </xf>
    <xf numFmtId="49" fontId="5" fillId="0" borderId="25" xfId="0" applyNumberFormat="1" applyFont="1" applyBorder="1" applyAlignment="1">
      <alignment horizontal="center" vertical="center"/>
    </xf>
    <xf numFmtId="182" fontId="5" fillId="0" borderId="26" xfId="0" applyNumberFormat="1" applyFont="1" applyBorder="1" applyAlignment="1">
      <alignment wrapText="1"/>
    </xf>
    <xf numFmtId="49" fontId="5" fillId="0" borderId="26" xfId="0" applyNumberFormat="1" applyFont="1" applyBorder="1" applyAlignment="1">
      <alignment horizontal="center"/>
    </xf>
    <xf numFmtId="182" fontId="5" fillId="0" borderId="26" xfId="0" applyNumberFormat="1" applyFont="1" applyBorder="1" applyAlignment="1">
      <alignment/>
    </xf>
    <xf numFmtId="182" fontId="5" fillId="0" borderId="27" xfId="0" applyNumberFormat="1" applyFont="1" applyBorder="1" applyAlignment="1">
      <alignment/>
    </xf>
    <xf numFmtId="49" fontId="4" fillId="0" borderId="25" xfId="0" applyNumberFormat="1" applyFont="1" applyBorder="1" applyAlignment="1">
      <alignment horizontal="center" vertical="center"/>
    </xf>
    <xf numFmtId="182" fontId="4" fillId="0" borderId="26" xfId="0" applyNumberFormat="1" applyFont="1" applyBorder="1" applyAlignment="1">
      <alignment wrapText="1"/>
    </xf>
    <xf numFmtId="182" fontId="4" fillId="0" borderId="26" xfId="0" applyNumberFormat="1" applyFont="1" applyBorder="1" applyAlignment="1">
      <alignment/>
    </xf>
    <xf numFmtId="182" fontId="4" fillId="0" borderId="27" xfId="0" applyNumberFormat="1" applyFont="1" applyBorder="1" applyAlignment="1">
      <alignment/>
    </xf>
    <xf numFmtId="182" fontId="4" fillId="0" borderId="26" xfId="0" applyNumberFormat="1" applyFont="1" applyBorder="1" applyAlignment="1" quotePrefix="1">
      <alignment wrapText="1"/>
    </xf>
    <xf numFmtId="49" fontId="4" fillId="0" borderId="26" xfId="0" applyNumberFormat="1" applyFont="1" applyBorder="1" applyAlignment="1">
      <alignment horizontal="center"/>
    </xf>
    <xf numFmtId="49" fontId="5" fillId="0" borderId="26" xfId="0" applyNumberFormat="1" applyFont="1" applyBorder="1" applyAlignment="1">
      <alignment wrapText="1"/>
    </xf>
    <xf numFmtId="49" fontId="12" fillId="0" borderId="25" xfId="0" applyNumberFormat="1" applyFont="1" applyBorder="1" applyAlignment="1">
      <alignment horizontal="center" vertical="center"/>
    </xf>
    <xf numFmtId="182" fontId="12" fillId="0" borderId="26" xfId="0" applyNumberFormat="1" applyFont="1" applyBorder="1" applyAlignment="1">
      <alignment wrapText="1"/>
    </xf>
    <xf numFmtId="49" fontId="12" fillId="0" borderId="26" xfId="0" applyNumberFormat="1" applyFont="1" applyBorder="1" applyAlignment="1">
      <alignment horizontal="center"/>
    </xf>
    <xf numFmtId="182" fontId="12" fillId="0" borderId="26" xfId="0" applyNumberFormat="1" applyFont="1" applyBorder="1" applyAlignment="1">
      <alignment/>
    </xf>
    <xf numFmtId="182" fontId="12" fillId="0" borderId="27" xfId="0" applyNumberFormat="1" applyFont="1" applyBorder="1" applyAlignment="1">
      <alignment/>
    </xf>
    <xf numFmtId="49" fontId="12" fillId="0" borderId="25" xfId="0" applyNumberFormat="1" applyFont="1" applyBorder="1" applyAlignment="1">
      <alignment horizontal="center" vertical="center"/>
    </xf>
    <xf numFmtId="182" fontId="12" fillId="0" borderId="26" xfId="0" applyNumberFormat="1" applyFont="1" applyBorder="1" applyAlignment="1">
      <alignment wrapText="1"/>
    </xf>
    <xf numFmtId="182" fontId="12" fillId="0" borderId="26" xfId="0" applyNumberFormat="1" applyFont="1" applyBorder="1" applyAlignment="1">
      <alignment/>
    </xf>
    <xf numFmtId="182" fontId="12" fillId="0" borderId="27" xfId="0" applyNumberFormat="1" applyFont="1" applyBorder="1" applyAlignment="1">
      <alignment/>
    </xf>
    <xf numFmtId="49" fontId="12" fillId="0" borderId="26" xfId="0" applyNumberFormat="1" applyFont="1" applyBorder="1" applyAlignment="1">
      <alignment horizontal="center"/>
    </xf>
    <xf numFmtId="182" fontId="11" fillId="0" borderId="26" xfId="0" applyNumberFormat="1" applyFont="1" applyBorder="1" applyAlignment="1" quotePrefix="1">
      <alignment wrapText="1"/>
    </xf>
    <xf numFmtId="182" fontId="11" fillId="0" borderId="26" xfId="0" applyNumberFormat="1" applyFont="1" applyBorder="1" applyAlignment="1">
      <alignment/>
    </xf>
    <xf numFmtId="182" fontId="11" fillId="0" borderId="27" xfId="0" applyNumberFormat="1" applyFont="1" applyBorder="1" applyAlignment="1">
      <alignment/>
    </xf>
    <xf numFmtId="182" fontId="11" fillId="0" borderId="26" xfId="0" applyNumberFormat="1" applyFont="1" applyBorder="1" applyAlignment="1" quotePrefix="1">
      <alignment wrapText="1"/>
    </xf>
    <xf numFmtId="49" fontId="11" fillId="0" borderId="25" xfId="0" applyNumberFormat="1" applyFont="1" applyBorder="1" applyAlignment="1">
      <alignment horizontal="center" vertical="center"/>
    </xf>
    <xf numFmtId="182" fontId="11" fillId="0" borderId="26" xfId="0" applyNumberFormat="1" applyFont="1" applyBorder="1" applyAlignment="1">
      <alignment wrapText="1"/>
    </xf>
    <xf numFmtId="49" fontId="11" fillId="0" borderId="26" xfId="0" applyNumberFormat="1" applyFont="1" applyBorder="1" applyAlignment="1">
      <alignment horizontal="center"/>
    </xf>
    <xf numFmtId="182" fontId="11" fillId="0" borderId="26" xfId="0" applyNumberFormat="1" applyFont="1" applyBorder="1" applyAlignment="1">
      <alignment/>
    </xf>
    <xf numFmtId="182" fontId="11" fillId="0" borderId="27" xfId="0" applyNumberFormat="1" applyFont="1" applyBorder="1" applyAlignment="1">
      <alignment/>
    </xf>
    <xf numFmtId="49" fontId="11" fillId="0" borderId="25" xfId="0" applyNumberFormat="1" applyFont="1" applyBorder="1" applyAlignment="1">
      <alignment horizontal="center" vertical="center"/>
    </xf>
    <xf numFmtId="182" fontId="11" fillId="0" borderId="26" xfId="0" applyNumberFormat="1" applyFont="1" applyBorder="1" applyAlignment="1">
      <alignment wrapText="1"/>
    </xf>
    <xf numFmtId="182" fontId="5" fillId="0" borderId="26" xfId="0" applyNumberFormat="1" applyFont="1" applyBorder="1" applyAlignment="1">
      <alignment/>
    </xf>
    <xf numFmtId="182" fontId="5" fillId="0" borderId="27" xfId="0" applyNumberFormat="1" applyFont="1" applyBorder="1" applyAlignment="1">
      <alignment/>
    </xf>
    <xf numFmtId="49" fontId="9" fillId="0" borderId="25" xfId="0" applyNumberFormat="1" applyFont="1" applyBorder="1" applyAlignment="1">
      <alignment horizontal="center" vertical="center"/>
    </xf>
    <xf numFmtId="182" fontId="9" fillId="0" borderId="26" xfId="0" applyNumberFormat="1" applyFont="1" applyBorder="1" applyAlignment="1">
      <alignment wrapText="1"/>
    </xf>
    <xf numFmtId="49" fontId="9" fillId="0" borderId="26" xfId="0" applyNumberFormat="1" applyFont="1" applyBorder="1" applyAlignment="1">
      <alignment horizontal="center"/>
    </xf>
    <xf numFmtId="182" fontId="9" fillId="0" borderId="26" xfId="0" applyNumberFormat="1" applyFont="1" applyBorder="1" applyAlignment="1">
      <alignment/>
    </xf>
    <xf numFmtId="182" fontId="9" fillId="0" borderId="27" xfId="0" applyNumberFormat="1" applyFont="1" applyBorder="1" applyAlignment="1">
      <alignment/>
    </xf>
    <xf numFmtId="182" fontId="4" fillId="0" borderId="26" xfId="0" applyNumberFormat="1" applyFont="1" applyBorder="1" applyAlignment="1">
      <alignment/>
    </xf>
    <xf numFmtId="182" fontId="4" fillId="0" borderId="27" xfId="0" applyNumberFormat="1" applyFont="1" applyBorder="1" applyAlignment="1">
      <alignment/>
    </xf>
    <xf numFmtId="182" fontId="9" fillId="0" borderId="26" xfId="0" applyNumberFormat="1" applyFont="1" applyBorder="1" applyAlignment="1" quotePrefix="1">
      <alignment wrapText="1"/>
    </xf>
    <xf numFmtId="182" fontId="5" fillId="0" borderId="25" xfId="0" applyNumberFormat="1" applyFont="1" applyBorder="1" applyAlignment="1">
      <alignment horizontal="center" vertical="center"/>
    </xf>
    <xf numFmtId="182" fontId="5" fillId="0" borderId="27" xfId="0" applyNumberFormat="1" applyFont="1" applyBorder="1" applyAlignment="1">
      <alignment vertical="center" wrapText="1"/>
    </xf>
    <xf numFmtId="49" fontId="6" fillId="0" borderId="25" xfId="0" applyNumberFormat="1" applyFont="1" applyBorder="1" applyAlignment="1">
      <alignment horizontal="center" vertical="center"/>
    </xf>
    <xf numFmtId="182" fontId="6" fillId="0" borderId="26" xfId="0" applyNumberFormat="1" applyFont="1" applyBorder="1" applyAlignment="1">
      <alignment wrapText="1"/>
    </xf>
    <xf numFmtId="182" fontId="6" fillId="0" borderId="27" xfId="0" applyNumberFormat="1" applyFont="1" applyBorder="1" applyAlignment="1">
      <alignment/>
    </xf>
    <xf numFmtId="182" fontId="4" fillId="0" borderId="26" xfId="0" applyNumberFormat="1" applyFont="1" applyBorder="1" applyAlignment="1">
      <alignment horizontal="left" vertical="center" wrapText="1"/>
    </xf>
    <xf numFmtId="49" fontId="5" fillId="0" borderId="28" xfId="0" applyNumberFormat="1" applyFont="1" applyBorder="1" applyAlignment="1">
      <alignment horizontal="center" vertical="center"/>
    </xf>
    <xf numFmtId="182" fontId="5" fillId="0" borderId="29" xfId="0" applyNumberFormat="1" applyFont="1" applyBorder="1" applyAlignment="1">
      <alignment wrapText="1"/>
    </xf>
    <xf numFmtId="182" fontId="5" fillId="0" borderId="30" xfId="0" applyNumberFormat="1" applyFont="1" applyBorder="1" applyAlignment="1">
      <alignment/>
    </xf>
    <xf numFmtId="182" fontId="5" fillId="0" borderId="25" xfId="0" applyNumberFormat="1" applyFont="1" applyBorder="1" applyAlignment="1">
      <alignment horizontal="center" vertical="center" wrapText="1"/>
    </xf>
    <xf numFmtId="182" fontId="5" fillId="0" borderId="26" xfId="0" applyNumberFormat="1" applyFont="1" applyBorder="1" applyAlignment="1">
      <alignment horizontal="justify" vertical="center" wrapText="1"/>
    </xf>
    <xf numFmtId="182" fontId="5" fillId="0" borderId="26" xfId="0" applyNumberFormat="1" applyFont="1" applyBorder="1" applyAlignment="1">
      <alignment horizontal="right" vertical="center" wrapText="1"/>
    </xf>
    <xf numFmtId="182" fontId="5" fillId="0" borderId="27" xfId="0" applyNumberFormat="1" applyFont="1" applyBorder="1" applyAlignment="1">
      <alignment horizontal="right" vertical="center" wrapText="1"/>
    </xf>
    <xf numFmtId="49" fontId="5" fillId="0" borderId="25" xfId="0" applyNumberFormat="1" applyFont="1" applyBorder="1" applyAlignment="1">
      <alignment horizontal="center" vertical="center" wrapText="1"/>
    </xf>
    <xf numFmtId="49" fontId="4" fillId="0" borderId="25" xfId="0" applyNumberFormat="1" applyFont="1" applyBorder="1" applyAlignment="1">
      <alignment horizontal="center" vertical="center" wrapText="1"/>
    </xf>
    <xf numFmtId="182" fontId="4" fillId="0" borderId="26" xfId="0" applyNumberFormat="1" applyFont="1" applyBorder="1" applyAlignment="1">
      <alignment horizontal="justify" vertical="center" wrapText="1"/>
    </xf>
    <xf numFmtId="182" fontId="4" fillId="0" borderId="26" xfId="0" applyNumberFormat="1" applyFont="1" applyBorder="1" applyAlignment="1">
      <alignment horizontal="right" vertical="center" wrapText="1"/>
    </xf>
    <xf numFmtId="182" fontId="4" fillId="0" borderId="27" xfId="0" applyNumberFormat="1" applyFont="1" applyBorder="1" applyAlignment="1">
      <alignment horizontal="right" vertical="center" wrapText="1"/>
    </xf>
    <xf numFmtId="49" fontId="4" fillId="0" borderId="28" xfId="0" applyNumberFormat="1" applyFont="1" applyBorder="1" applyAlignment="1">
      <alignment horizontal="center" vertical="center" wrapText="1"/>
    </xf>
    <xf numFmtId="182" fontId="4" fillId="0" borderId="29" xfId="0" applyNumberFormat="1" applyFont="1" applyBorder="1" applyAlignment="1">
      <alignment horizontal="justify" vertical="center" wrapText="1"/>
    </xf>
    <xf numFmtId="182" fontId="4" fillId="0" borderId="29" xfId="0" applyNumberFormat="1" applyFont="1" applyBorder="1" applyAlignment="1">
      <alignment horizontal="right" vertical="center" wrapText="1"/>
    </xf>
    <xf numFmtId="182" fontId="4" fillId="0" borderId="30" xfId="0" applyNumberFormat="1" applyFont="1" applyBorder="1" applyAlignment="1">
      <alignment horizontal="right" vertical="center" wrapText="1"/>
    </xf>
    <xf numFmtId="182" fontId="5" fillId="0" borderId="26" xfId="0" applyNumberFormat="1" applyFont="1" applyBorder="1" applyAlignment="1">
      <alignment vertical="center" wrapText="1"/>
    </xf>
    <xf numFmtId="49" fontId="4" fillId="0" borderId="28" xfId="0" applyNumberFormat="1" applyFont="1" applyBorder="1" applyAlignment="1">
      <alignment horizontal="center" vertical="center"/>
    </xf>
    <xf numFmtId="182" fontId="4" fillId="0" borderId="29" xfId="0" applyNumberFormat="1" applyFont="1" applyBorder="1" applyAlignment="1">
      <alignment wrapText="1"/>
    </xf>
    <xf numFmtId="182" fontId="4" fillId="0" borderId="29" xfId="0" applyNumberFormat="1" applyFont="1" applyBorder="1" applyAlignment="1">
      <alignment/>
    </xf>
    <xf numFmtId="182" fontId="4" fillId="0" borderId="30" xfId="0" applyNumberFormat="1" applyFont="1" applyBorder="1" applyAlignment="1">
      <alignment/>
    </xf>
    <xf numFmtId="182" fontId="4" fillId="0" borderId="26" xfId="52" applyNumberFormat="1" applyFont="1" applyBorder="1" applyAlignment="1">
      <alignment wrapText="1"/>
      <protection/>
    </xf>
    <xf numFmtId="49" fontId="4" fillId="0" borderId="25" xfId="53" applyNumberFormat="1" applyFont="1" applyFill="1" applyBorder="1" applyAlignment="1">
      <alignment horizontal="center" vertical="center"/>
      <protection/>
    </xf>
    <xf numFmtId="182" fontId="4" fillId="0" borderId="26" xfId="53" applyNumberFormat="1" applyFont="1" applyFill="1" applyBorder="1" applyAlignment="1">
      <alignment horizontal="left" vertical="center" wrapText="1"/>
      <protection/>
    </xf>
    <xf numFmtId="182" fontId="5" fillId="0" borderId="26" xfId="53" applyNumberFormat="1" applyFont="1" applyFill="1" applyBorder="1" applyAlignment="1">
      <alignment horizontal="center" wrapText="1"/>
      <protection/>
    </xf>
    <xf numFmtId="182" fontId="5" fillId="0" borderId="27" xfId="53" applyNumberFormat="1" applyFont="1" applyFill="1" applyBorder="1" applyAlignment="1">
      <alignment horizontal="center" wrapText="1"/>
      <protection/>
    </xf>
    <xf numFmtId="49" fontId="4" fillId="0" borderId="28" xfId="53" applyNumberFormat="1" applyFont="1" applyBorder="1" applyAlignment="1">
      <alignment horizontal="center" vertical="center"/>
      <protection/>
    </xf>
    <xf numFmtId="182" fontId="4" fillId="0" borderId="29" xfId="53" applyNumberFormat="1" applyFont="1" applyBorder="1" applyAlignment="1">
      <alignment wrapText="1"/>
      <protection/>
    </xf>
    <xf numFmtId="182" fontId="4" fillId="0" borderId="29" xfId="53" applyNumberFormat="1" applyFont="1" applyBorder="1">
      <alignment/>
      <protection/>
    </xf>
    <xf numFmtId="182" fontId="4" fillId="0" borderId="30" xfId="53" applyNumberFormat="1" applyFont="1" applyBorder="1">
      <alignment/>
      <protection/>
    </xf>
    <xf numFmtId="49" fontId="4" fillId="0" borderId="25" xfId="53" applyNumberFormat="1" applyFont="1" applyBorder="1" applyAlignment="1">
      <alignment horizontal="center" vertical="center"/>
      <protection/>
    </xf>
    <xf numFmtId="182" fontId="4" fillId="0" borderId="26" xfId="53" applyNumberFormat="1" applyFont="1" applyBorder="1" applyAlignment="1">
      <alignment wrapText="1"/>
      <protection/>
    </xf>
    <xf numFmtId="182" fontId="4" fillId="0" borderId="26" xfId="53" applyNumberFormat="1" applyFont="1" applyBorder="1">
      <alignment/>
      <protection/>
    </xf>
    <xf numFmtId="182" fontId="4" fillId="0" borderId="27" xfId="53" applyNumberFormat="1" applyFont="1" applyBorder="1">
      <alignment/>
      <protection/>
    </xf>
    <xf numFmtId="182" fontId="5" fillId="0" borderId="26" xfId="53" applyNumberFormat="1" applyFont="1" applyBorder="1">
      <alignment/>
      <protection/>
    </xf>
    <xf numFmtId="182" fontId="5" fillId="0" borderId="27" xfId="53" applyNumberFormat="1" applyFont="1" applyBorder="1">
      <alignment/>
      <protection/>
    </xf>
    <xf numFmtId="182" fontId="5" fillId="0" borderId="26" xfId="53" applyNumberFormat="1" applyFont="1" applyBorder="1" applyAlignment="1">
      <alignment horizontal="center" wrapText="1"/>
      <protection/>
    </xf>
    <xf numFmtId="49" fontId="5" fillId="0" borderId="25" xfId="53" applyNumberFormat="1" applyFont="1" applyBorder="1" applyAlignment="1">
      <alignment horizontal="center" vertical="center"/>
      <protection/>
    </xf>
    <xf numFmtId="182" fontId="5" fillId="0" borderId="26" xfId="53" applyNumberFormat="1" applyFont="1" applyBorder="1" applyAlignment="1">
      <alignment wrapText="1"/>
      <protection/>
    </xf>
    <xf numFmtId="49" fontId="5" fillId="37" borderId="28" xfId="53" applyNumberFormat="1" applyFont="1" applyFill="1" applyBorder="1" applyAlignment="1">
      <alignment horizontal="center" vertical="center"/>
      <protection/>
    </xf>
    <xf numFmtId="182" fontId="5" fillId="37" borderId="29" xfId="53" applyNumberFormat="1" applyFont="1" applyFill="1" applyBorder="1" applyAlignment="1">
      <alignment wrapText="1"/>
      <protection/>
    </xf>
    <xf numFmtId="182" fontId="5" fillId="37" borderId="29" xfId="53" applyNumberFormat="1" applyFont="1" applyFill="1" applyBorder="1">
      <alignment/>
      <protection/>
    </xf>
    <xf numFmtId="182" fontId="5" fillId="37" borderId="30" xfId="53" applyNumberFormat="1" applyFont="1" applyFill="1" applyBorder="1">
      <alignment/>
      <protection/>
    </xf>
    <xf numFmtId="49" fontId="5" fillId="0" borderId="25" xfId="60" applyNumberFormat="1" applyFont="1" applyBorder="1" applyAlignment="1">
      <alignment horizontal="center" vertical="center"/>
      <protection/>
    </xf>
    <xf numFmtId="182" fontId="5" fillId="0" borderId="26" xfId="60" applyNumberFormat="1" applyFont="1" applyBorder="1" applyAlignment="1">
      <alignment wrapText="1"/>
      <protection/>
    </xf>
    <xf numFmtId="182" fontId="5" fillId="0" borderId="27" xfId="60" applyNumberFormat="1" applyFont="1" applyBorder="1">
      <alignment/>
      <protection/>
    </xf>
    <xf numFmtId="49" fontId="4" fillId="0" borderId="25" xfId="60" applyNumberFormat="1" applyFont="1" applyBorder="1" applyAlignment="1">
      <alignment horizontal="center" vertical="center"/>
      <protection/>
    </xf>
    <xf numFmtId="182" fontId="4" fillId="0" borderId="26" xfId="60" applyNumberFormat="1" applyFont="1" applyBorder="1" applyAlignment="1">
      <alignment wrapText="1"/>
      <protection/>
    </xf>
    <xf numFmtId="182" fontId="4" fillId="0" borderId="27" xfId="60" applyNumberFormat="1" applyFont="1" applyBorder="1">
      <alignment/>
      <protection/>
    </xf>
    <xf numFmtId="49" fontId="5" fillId="0" borderId="25" xfId="54" applyNumberFormat="1" applyFont="1" applyBorder="1" applyAlignment="1">
      <alignment horizontal="center" vertical="center"/>
      <protection/>
    </xf>
    <xf numFmtId="182" fontId="5" fillId="0" borderId="26" xfId="54" applyNumberFormat="1" applyFont="1" applyBorder="1" applyAlignment="1">
      <alignment wrapText="1"/>
      <protection/>
    </xf>
    <xf numFmtId="182" fontId="5" fillId="0" borderId="26" xfId="54" applyNumberFormat="1" applyFont="1" applyBorder="1">
      <alignment/>
      <protection/>
    </xf>
    <xf numFmtId="182" fontId="5" fillId="0" borderId="27" xfId="54" applyNumberFormat="1" applyFont="1" applyBorder="1">
      <alignment/>
      <protection/>
    </xf>
    <xf numFmtId="49" fontId="4" fillId="0" borderId="25" xfId="54" applyNumberFormat="1" applyFont="1" applyBorder="1" applyAlignment="1">
      <alignment horizontal="center" vertical="center"/>
      <protection/>
    </xf>
    <xf numFmtId="182" fontId="4" fillId="0" borderId="26" xfId="54" applyNumberFormat="1" applyFont="1" applyBorder="1" applyAlignment="1">
      <alignment wrapText="1"/>
      <protection/>
    </xf>
    <xf numFmtId="182" fontId="4" fillId="0" borderId="26" xfId="54" applyNumberFormat="1" applyFont="1" applyBorder="1">
      <alignment/>
      <protection/>
    </xf>
    <xf numFmtId="182" fontId="4" fillId="0" borderId="27" xfId="54" applyNumberFormat="1" applyFont="1" applyBorder="1">
      <alignment/>
      <protection/>
    </xf>
    <xf numFmtId="182" fontId="5" fillId="0" borderId="26" xfId="60" applyNumberFormat="1" applyFont="1" applyBorder="1">
      <alignment/>
      <protection/>
    </xf>
    <xf numFmtId="182" fontId="6" fillId="0" borderId="26" xfId="60" applyNumberFormat="1" applyFont="1" applyBorder="1">
      <alignment/>
      <protection/>
    </xf>
    <xf numFmtId="182" fontId="4" fillId="0" borderId="26" xfId="60" applyNumberFormat="1" applyFont="1" applyBorder="1">
      <alignment/>
      <protection/>
    </xf>
    <xf numFmtId="182" fontId="9" fillId="0" borderId="26" xfId="60" applyNumberFormat="1" applyFont="1" applyBorder="1">
      <alignment/>
      <protection/>
    </xf>
    <xf numFmtId="182" fontId="4" fillId="0" borderId="26" xfId="55" applyNumberFormat="1" applyFont="1" applyBorder="1" applyAlignment="1">
      <alignment wrapText="1"/>
      <protection/>
    </xf>
    <xf numFmtId="182" fontId="4" fillId="0" borderId="26" xfId="55" applyNumberFormat="1" applyFont="1" applyBorder="1">
      <alignment/>
      <protection/>
    </xf>
    <xf numFmtId="182" fontId="4" fillId="0" borderId="27" xfId="55" applyNumberFormat="1" applyFont="1" applyBorder="1">
      <alignment/>
      <protection/>
    </xf>
    <xf numFmtId="49" fontId="5" fillId="0" borderId="25" xfId="60" applyNumberFormat="1" applyFont="1" applyBorder="1" applyAlignment="1">
      <alignment horizontal="center" vertical="center" wrapText="1"/>
      <protection/>
    </xf>
    <xf numFmtId="182" fontId="5" fillId="0" borderId="26" xfId="60" applyNumberFormat="1" applyFont="1" applyBorder="1" applyAlignment="1">
      <alignment horizontal="left" vertical="center" wrapText="1"/>
      <protection/>
    </xf>
    <xf numFmtId="182" fontId="5" fillId="0" borderId="26" xfId="60" applyNumberFormat="1" applyFont="1" applyBorder="1" applyAlignment="1">
      <alignment vertical="center" wrapText="1"/>
      <protection/>
    </xf>
    <xf numFmtId="182" fontId="5" fillId="0" borderId="27" xfId="60" applyNumberFormat="1" applyFont="1" applyBorder="1" applyAlignment="1">
      <alignment vertical="center" wrapText="1"/>
      <protection/>
    </xf>
    <xf numFmtId="49" fontId="4" fillId="0" borderId="25" xfId="60" applyNumberFormat="1" applyFont="1" applyBorder="1" applyAlignment="1">
      <alignment horizontal="center" vertical="center" wrapText="1"/>
      <protection/>
    </xf>
    <xf numFmtId="182" fontId="4" fillId="0" borderId="26" xfId="60" applyNumberFormat="1" applyFont="1" applyBorder="1" applyAlignment="1">
      <alignment horizontal="left" vertical="center" wrapText="1"/>
      <protection/>
    </xf>
    <xf numFmtId="182" fontId="4" fillId="0" borderId="26" xfId="60" applyNumberFormat="1" applyFont="1" applyBorder="1" applyAlignment="1">
      <alignment vertical="center" wrapText="1"/>
      <protection/>
    </xf>
    <xf numFmtId="182" fontId="4" fillId="0" borderId="27" xfId="60" applyNumberFormat="1" applyFont="1" applyBorder="1" applyAlignment="1">
      <alignment vertical="center" wrapText="1"/>
      <protection/>
    </xf>
    <xf numFmtId="182" fontId="5" fillId="0" borderId="26" xfId="60" applyNumberFormat="1" applyFont="1" applyBorder="1" applyAlignment="1">
      <alignment/>
      <protection/>
    </xf>
    <xf numFmtId="182" fontId="4" fillId="0" borderId="26" xfId="60" applyNumberFormat="1" applyFont="1" applyBorder="1" applyAlignment="1">
      <alignment/>
      <protection/>
    </xf>
    <xf numFmtId="49" fontId="9" fillId="0" borderId="25" xfId="60" applyNumberFormat="1" applyFont="1" applyBorder="1" applyAlignment="1">
      <alignment horizontal="center" vertical="center"/>
      <protection/>
    </xf>
    <xf numFmtId="182" fontId="9" fillId="0" borderId="26" xfId="60" applyNumberFormat="1" applyFont="1" applyBorder="1" applyAlignment="1">
      <alignment wrapText="1"/>
      <protection/>
    </xf>
    <xf numFmtId="182" fontId="9" fillId="0" borderId="26" xfId="60" applyNumberFormat="1" applyFont="1" applyBorder="1" applyAlignment="1">
      <alignment/>
      <protection/>
    </xf>
    <xf numFmtId="182" fontId="9" fillId="0" borderId="27" xfId="60" applyNumberFormat="1" applyFont="1" applyBorder="1" applyAlignment="1">
      <alignment vertical="center" wrapText="1"/>
      <protection/>
    </xf>
    <xf numFmtId="182" fontId="4" fillId="0" borderId="26" xfId="60" applyNumberFormat="1" applyFont="1" applyBorder="1" applyAlignment="1" quotePrefix="1">
      <alignment wrapText="1"/>
      <protection/>
    </xf>
    <xf numFmtId="0" fontId="4" fillId="0" borderId="26" xfId="0" applyFont="1" applyBorder="1" applyAlignment="1">
      <alignment/>
    </xf>
    <xf numFmtId="0" fontId="4" fillId="0" borderId="25" xfId="56" applyNumberFormat="1" applyFont="1" applyBorder="1">
      <alignment/>
      <protection/>
    </xf>
    <xf numFmtId="0" fontId="4" fillId="0" borderId="26" xfId="56" applyNumberFormat="1" applyFont="1" applyBorder="1">
      <alignment/>
      <protection/>
    </xf>
    <xf numFmtId="4" fontId="4" fillId="0" borderId="25" xfId="0" applyNumberFormat="1" applyFont="1" applyFill="1" applyBorder="1" applyAlignment="1" applyProtection="1">
      <alignment horizontal="center" vertical="center"/>
      <protection locked="0"/>
    </xf>
    <xf numFmtId="4" fontId="4" fillId="0" borderId="26" xfId="0" applyNumberFormat="1" applyFont="1" applyFill="1" applyBorder="1" applyAlignment="1" applyProtection="1">
      <alignment vertical="center" wrapText="1"/>
      <protection locked="0"/>
    </xf>
    <xf numFmtId="3" fontId="4" fillId="0" borderId="26" xfId="0" applyNumberFormat="1" applyFont="1" applyFill="1" applyBorder="1" applyAlignment="1" applyProtection="1">
      <alignment horizontal="center" vertical="center"/>
      <protection locked="0"/>
    </xf>
    <xf numFmtId="4" fontId="4" fillId="0" borderId="26" xfId="0" applyNumberFormat="1" applyFont="1" applyFill="1" applyBorder="1" applyAlignment="1" applyProtection="1">
      <alignment horizontal="right" vertical="center"/>
      <protection locked="0"/>
    </xf>
    <xf numFmtId="4" fontId="4" fillId="0" borderId="26" xfId="0" applyNumberFormat="1" applyFont="1" applyFill="1" applyBorder="1" applyAlignment="1" applyProtection="1">
      <alignment horizontal="center" vertical="center"/>
      <protection locked="0"/>
    </xf>
    <xf numFmtId="4" fontId="4" fillId="0" borderId="27" xfId="0" applyNumberFormat="1" applyFont="1" applyFill="1" applyBorder="1" applyAlignment="1" applyProtection="1">
      <alignment horizontal="center" vertical="center"/>
      <protection locked="0"/>
    </xf>
    <xf numFmtId="4" fontId="5" fillId="0" borderId="28" xfId="0" applyNumberFormat="1" applyFont="1" applyFill="1" applyBorder="1" applyAlignment="1" applyProtection="1">
      <alignment/>
      <protection locked="0"/>
    </xf>
    <xf numFmtId="4" fontId="4" fillId="37" borderId="29" xfId="0" applyNumberFormat="1" applyFont="1" applyFill="1" applyBorder="1" applyAlignment="1" applyProtection="1">
      <alignment/>
      <protection locked="0"/>
    </xf>
    <xf numFmtId="3" fontId="5" fillId="37" borderId="29" xfId="0" applyNumberFormat="1" applyFont="1" applyFill="1" applyBorder="1" applyAlignment="1" applyProtection="1">
      <alignment/>
      <protection locked="0"/>
    </xf>
    <xf numFmtId="4" fontId="4" fillId="0" borderId="29" xfId="0" applyNumberFormat="1" applyFont="1" applyFill="1" applyBorder="1" applyAlignment="1" applyProtection="1">
      <alignment horizontal="right" vertical="center"/>
      <protection locked="0"/>
    </xf>
    <xf numFmtId="4" fontId="4" fillId="0" borderId="29" xfId="0" applyNumberFormat="1" applyFont="1" applyFill="1" applyBorder="1" applyAlignment="1" applyProtection="1">
      <alignment/>
      <protection locked="0"/>
    </xf>
    <xf numFmtId="4" fontId="4" fillId="0" borderId="30" xfId="0" applyNumberFormat="1" applyFont="1" applyFill="1" applyBorder="1" applyAlignment="1" applyProtection="1">
      <alignment/>
      <protection locked="0"/>
    </xf>
    <xf numFmtId="4" fontId="4" fillId="0" borderId="27" xfId="56" applyNumberFormat="1" applyFont="1" applyBorder="1">
      <alignment/>
      <protection/>
    </xf>
    <xf numFmtId="182" fontId="4" fillId="0" borderId="25" xfId="0" applyNumberFormat="1" applyFont="1" applyBorder="1" applyAlignment="1">
      <alignment/>
    </xf>
    <xf numFmtId="182" fontId="4" fillId="0" borderId="25" xfId="0" applyNumberFormat="1" applyFont="1" applyBorder="1" applyAlignment="1">
      <alignment horizontal="left"/>
    </xf>
    <xf numFmtId="182" fontId="4" fillId="0" borderId="26" xfId="55" applyNumberFormat="1" applyFont="1" applyBorder="1" applyAlignment="1">
      <alignment horizontal="center"/>
      <protection/>
    </xf>
    <xf numFmtId="182" fontId="4" fillId="0" borderId="27" xfId="55" applyNumberFormat="1" applyFont="1" applyBorder="1" applyAlignment="1">
      <alignment horizontal="center"/>
      <protection/>
    </xf>
    <xf numFmtId="182" fontId="4" fillId="0" borderId="28" xfId="0" applyNumberFormat="1" applyFont="1" applyBorder="1" applyAlignment="1">
      <alignment/>
    </xf>
    <xf numFmtId="182" fontId="4" fillId="0" borderId="29" xfId="55" applyNumberFormat="1" applyFont="1" applyBorder="1">
      <alignment/>
      <protection/>
    </xf>
    <xf numFmtId="182" fontId="4" fillId="0" borderId="30" xfId="55" applyNumberFormat="1" applyFont="1" applyBorder="1">
      <alignment/>
      <protection/>
    </xf>
    <xf numFmtId="182" fontId="5" fillId="0" borderId="27" xfId="60" applyNumberFormat="1" applyFont="1" applyBorder="1" applyAlignment="1">
      <alignment/>
      <protection/>
    </xf>
    <xf numFmtId="182" fontId="4" fillId="0" borderId="27" xfId="60" applyNumberFormat="1" applyFont="1" applyBorder="1" applyAlignment="1">
      <alignment/>
      <protection/>
    </xf>
    <xf numFmtId="182" fontId="9" fillId="0" borderId="27" xfId="60" applyNumberFormat="1" applyFont="1" applyBorder="1" applyAlignment="1">
      <alignment/>
      <protection/>
    </xf>
    <xf numFmtId="182" fontId="9" fillId="0" borderId="26" xfId="0" applyNumberFormat="1" applyFont="1" applyBorder="1" applyAlignment="1">
      <alignment/>
    </xf>
    <xf numFmtId="182" fontId="9" fillId="0" borderId="27" xfId="0" applyNumberFormat="1" applyFont="1" applyBorder="1" applyAlignment="1">
      <alignment/>
    </xf>
    <xf numFmtId="182" fontId="9" fillId="0" borderId="28" xfId="0" applyNumberFormat="1" applyFont="1" applyBorder="1" applyAlignment="1">
      <alignment horizontal="center"/>
    </xf>
    <xf numFmtId="182" fontId="9" fillId="0" borderId="29" xfId="0" applyNumberFormat="1" applyFont="1" applyBorder="1" applyAlignment="1">
      <alignment/>
    </xf>
    <xf numFmtId="182" fontId="9" fillId="0" borderId="30" xfId="0" applyNumberFormat="1" applyFont="1" applyBorder="1" applyAlignment="1">
      <alignment/>
    </xf>
    <xf numFmtId="182" fontId="4" fillId="0" borderId="26" xfId="0" applyNumberFormat="1" applyFont="1" applyBorder="1" applyAlignment="1">
      <alignment horizontal="right"/>
    </xf>
    <xf numFmtId="182" fontId="4" fillId="0" borderId="27" xfId="0" applyNumberFormat="1" applyFont="1" applyBorder="1" applyAlignment="1">
      <alignment horizontal="right"/>
    </xf>
    <xf numFmtId="49" fontId="5" fillId="37" borderId="25" xfId="0" applyNumberFormat="1" applyFont="1" applyFill="1" applyBorder="1" applyAlignment="1">
      <alignment horizontal="center" vertical="top"/>
    </xf>
    <xf numFmtId="182" fontId="5" fillId="37" borderId="26" xfId="0" applyNumberFormat="1" applyFont="1" applyFill="1" applyBorder="1" applyAlignment="1">
      <alignment horizontal="left" vertical="top" wrapText="1"/>
    </xf>
    <xf numFmtId="182" fontId="5" fillId="37" borderId="26" xfId="58" applyNumberFormat="1" applyFont="1" applyFill="1" applyBorder="1" applyAlignment="1">
      <alignment horizontal="right"/>
      <protection/>
    </xf>
    <xf numFmtId="182" fontId="5" fillId="37" borderId="27" xfId="58" applyNumberFormat="1" applyFont="1" applyFill="1" applyBorder="1" applyAlignment="1">
      <alignment horizontal="right"/>
      <protection/>
    </xf>
    <xf numFmtId="182" fontId="5" fillId="0" borderId="26" xfId="0" applyNumberFormat="1" applyFont="1" applyBorder="1" applyAlignment="1">
      <alignment horizontal="right"/>
    </xf>
    <xf numFmtId="182" fontId="5" fillId="0" borderId="27" xfId="0" applyNumberFormat="1" applyFont="1" applyBorder="1" applyAlignment="1">
      <alignment horizontal="right"/>
    </xf>
    <xf numFmtId="49" fontId="5" fillId="35" borderId="25" xfId="0" applyNumberFormat="1" applyFont="1" applyFill="1" applyBorder="1" applyAlignment="1">
      <alignment horizontal="center" vertical="center"/>
    </xf>
    <xf numFmtId="182" fontId="5" fillId="35" borderId="26" xfId="0" applyNumberFormat="1" applyFont="1" applyFill="1" applyBorder="1" applyAlignment="1">
      <alignment wrapText="1"/>
    </xf>
    <xf numFmtId="182" fontId="5" fillId="35" borderId="27" xfId="0" applyNumberFormat="1" applyFont="1" applyFill="1" applyBorder="1" applyAlignment="1">
      <alignment/>
    </xf>
    <xf numFmtId="49" fontId="5" fillId="35" borderId="26" xfId="0" applyNumberFormat="1" applyFont="1" applyFill="1" applyBorder="1" applyAlignment="1">
      <alignment vertical="center" wrapText="1"/>
    </xf>
    <xf numFmtId="182" fontId="4" fillId="0" borderId="26" xfId="53" applyNumberFormat="1" applyFont="1" applyBorder="1" applyAlignment="1">
      <alignment horizontal="left" wrapText="1"/>
      <protection/>
    </xf>
    <xf numFmtId="182" fontId="4" fillId="0" borderId="26" xfId="53" applyNumberFormat="1" applyFont="1" applyBorder="1" applyAlignment="1">
      <alignment horizontal="right"/>
      <protection/>
    </xf>
    <xf numFmtId="182" fontId="4" fillId="0" borderId="27" xfId="53" applyNumberFormat="1" applyFont="1" applyBorder="1" applyAlignment="1">
      <alignment horizontal="right"/>
      <protection/>
    </xf>
    <xf numFmtId="182" fontId="4" fillId="0" borderId="29" xfId="53" applyNumberFormat="1" applyFont="1" applyBorder="1" applyAlignment="1">
      <alignment horizontal="right"/>
      <protection/>
    </xf>
    <xf numFmtId="182" fontId="4" fillId="0" borderId="30" xfId="53" applyNumberFormat="1" applyFont="1" applyBorder="1" applyAlignment="1">
      <alignment horizontal="right"/>
      <protection/>
    </xf>
    <xf numFmtId="182" fontId="4" fillId="0" borderId="26" xfId="53" applyNumberFormat="1" applyFont="1" applyBorder="1" applyAlignment="1">
      <alignment horizontal="left"/>
      <protection/>
    </xf>
    <xf numFmtId="182" fontId="4" fillId="0" borderId="27" xfId="53" applyNumberFormat="1" applyFont="1" applyBorder="1" applyAlignment="1">
      <alignment horizontal="left"/>
      <protection/>
    </xf>
    <xf numFmtId="182" fontId="4" fillId="0" borderId="26" xfId="0" applyNumberFormat="1" applyFont="1" applyBorder="1" applyAlignment="1" quotePrefix="1">
      <alignment horizontal="justify" vertical="center" wrapText="1"/>
    </xf>
    <xf numFmtId="0" fontId="4" fillId="0" borderId="26" xfId="0" applyFont="1" applyBorder="1" applyAlignment="1">
      <alignment horizontal="justify" vertical="top" wrapText="1"/>
    </xf>
    <xf numFmtId="0" fontId="4" fillId="0" borderId="27" xfId="0" applyFont="1" applyBorder="1" applyAlignment="1">
      <alignment horizontal="center" vertical="top" wrapText="1"/>
    </xf>
    <xf numFmtId="0" fontId="4" fillId="0" borderId="28" xfId="56" applyNumberFormat="1" applyFont="1" applyBorder="1">
      <alignment/>
      <protection/>
    </xf>
    <xf numFmtId="0" fontId="4" fillId="0" borderId="29" xfId="0" applyFont="1" applyBorder="1" applyAlignment="1">
      <alignment horizontal="justify" vertical="top" wrapText="1"/>
    </xf>
    <xf numFmtId="0" fontId="4" fillId="0" borderId="30" xfId="0" applyFont="1" applyBorder="1" applyAlignment="1">
      <alignment horizontal="center" vertical="top" wrapText="1"/>
    </xf>
    <xf numFmtId="182" fontId="8" fillId="36" borderId="24" xfId="0" applyNumberFormat="1" applyFont="1" applyFill="1" applyBorder="1" applyAlignment="1">
      <alignment horizontal="center" vertical="center"/>
    </xf>
    <xf numFmtId="182" fontId="8" fillId="36" borderId="23" xfId="0" applyNumberFormat="1" applyFont="1" applyFill="1" applyBorder="1" applyAlignment="1">
      <alignment horizontal="center" vertical="center" wrapText="1"/>
    </xf>
    <xf numFmtId="49" fontId="8" fillId="36" borderId="23" xfId="0" applyNumberFormat="1" applyFont="1" applyFill="1" applyBorder="1" applyAlignment="1">
      <alignment horizontal="center" vertical="center" wrapText="1"/>
    </xf>
    <xf numFmtId="182" fontId="20" fillId="36" borderId="31" xfId="0" applyNumberFormat="1" applyFont="1" applyFill="1" applyBorder="1" applyAlignment="1">
      <alignment horizontal="center" vertical="center" wrapText="1"/>
    </xf>
    <xf numFmtId="182" fontId="5" fillId="36" borderId="29" xfId="0" applyNumberFormat="1" applyFont="1" applyFill="1" applyBorder="1" applyAlignment="1">
      <alignment horizontal="center" wrapText="1"/>
    </xf>
    <xf numFmtId="182" fontId="5" fillId="36" borderId="29" xfId="0" applyNumberFormat="1" applyFont="1" applyFill="1" applyBorder="1" applyAlignment="1" applyProtection="1">
      <alignment/>
      <protection/>
    </xf>
    <xf numFmtId="182" fontId="5" fillId="36" borderId="30" xfId="0" applyNumberFormat="1" applyFont="1" applyFill="1" applyBorder="1" applyAlignment="1" applyProtection="1">
      <alignment/>
      <protection/>
    </xf>
    <xf numFmtId="49" fontId="12" fillId="36" borderId="28" xfId="0" applyNumberFormat="1" applyFont="1" applyFill="1" applyBorder="1" applyAlignment="1">
      <alignment horizontal="center" vertical="center"/>
    </xf>
    <xf numFmtId="182" fontId="12" fillId="36" borderId="29" xfId="0" applyNumberFormat="1" applyFont="1" applyFill="1" applyBorder="1" applyAlignment="1">
      <alignment horizontal="center" wrapText="1"/>
    </xf>
    <xf numFmtId="49" fontId="12" fillId="36" borderId="29" xfId="0" applyNumberFormat="1" applyFont="1" applyFill="1" applyBorder="1" applyAlignment="1">
      <alignment horizontal="center"/>
    </xf>
    <xf numFmtId="182" fontId="12" fillId="36" borderId="29" xfId="0" applyNumberFormat="1" applyFont="1" applyFill="1" applyBorder="1" applyAlignment="1">
      <alignment/>
    </xf>
    <xf numFmtId="182" fontId="12" fillId="36" borderId="30" xfId="0" applyNumberFormat="1" applyFont="1" applyFill="1" applyBorder="1" applyAlignment="1">
      <alignment/>
    </xf>
    <xf numFmtId="182" fontId="20" fillId="36" borderId="24" xfId="0" applyNumberFormat="1" applyFont="1" applyFill="1" applyBorder="1" applyAlignment="1">
      <alignment horizontal="center" vertical="center"/>
    </xf>
    <xf numFmtId="182" fontId="20" fillId="36" borderId="23" xfId="0" applyNumberFormat="1" applyFont="1" applyFill="1" applyBorder="1" applyAlignment="1">
      <alignment horizontal="center" vertical="center" wrapText="1"/>
    </xf>
    <xf numFmtId="49" fontId="20" fillId="36" borderId="23" xfId="0" applyNumberFormat="1" applyFont="1" applyFill="1" applyBorder="1" applyAlignment="1">
      <alignment horizontal="center" vertical="center" wrapText="1"/>
    </xf>
    <xf numFmtId="49" fontId="5" fillId="36" borderId="28" xfId="0" applyNumberFormat="1" applyFont="1" applyFill="1" applyBorder="1" applyAlignment="1">
      <alignment horizontal="center" vertical="center"/>
    </xf>
    <xf numFmtId="182" fontId="5" fillId="36" borderId="29" xfId="0" applyNumberFormat="1" applyFont="1" applyFill="1" applyBorder="1" applyAlignment="1">
      <alignment wrapText="1"/>
    </xf>
    <xf numFmtId="49" fontId="5" fillId="36" borderId="29" xfId="0" applyNumberFormat="1" applyFont="1" applyFill="1" applyBorder="1" applyAlignment="1">
      <alignment horizontal="center"/>
    </xf>
    <xf numFmtId="182" fontId="5" fillId="36" borderId="29" xfId="0" applyNumberFormat="1" applyFont="1" applyFill="1" applyBorder="1" applyAlignment="1">
      <alignment/>
    </xf>
    <xf numFmtId="182" fontId="5" fillId="36" borderId="30" xfId="0" applyNumberFormat="1" applyFont="1" applyFill="1" applyBorder="1" applyAlignment="1">
      <alignment/>
    </xf>
    <xf numFmtId="182" fontId="8" fillId="36" borderId="23" xfId="0" applyNumberFormat="1" applyFont="1" applyFill="1" applyBorder="1" applyAlignment="1">
      <alignment horizontal="centerContinuous" vertical="center" wrapText="1"/>
    </xf>
    <xf numFmtId="182" fontId="8" fillId="36" borderId="31" xfId="0" applyNumberFormat="1" applyFont="1" applyFill="1" applyBorder="1" applyAlignment="1">
      <alignment horizontal="centerContinuous" vertical="center" wrapText="1"/>
    </xf>
    <xf numFmtId="182" fontId="8" fillId="36" borderId="26" xfId="0" applyNumberFormat="1" applyFont="1" applyFill="1" applyBorder="1" applyAlignment="1">
      <alignment horizontal="center"/>
    </xf>
    <xf numFmtId="0" fontId="8" fillId="36" borderId="27" xfId="0" applyFont="1" applyFill="1" applyBorder="1" applyAlignment="1">
      <alignment horizontal="center"/>
    </xf>
    <xf numFmtId="49" fontId="5" fillId="36" borderId="25" xfId="0" applyNumberFormat="1" applyFont="1" applyFill="1" applyBorder="1" applyAlignment="1">
      <alignment horizontal="center" vertical="center"/>
    </xf>
    <xf numFmtId="182" fontId="5" fillId="36" borderId="26" xfId="0" applyNumberFormat="1" applyFont="1" applyFill="1" applyBorder="1" applyAlignment="1">
      <alignment wrapText="1"/>
    </xf>
    <xf numFmtId="182" fontId="5" fillId="36" borderId="27" xfId="0" applyNumberFormat="1" applyFont="1" applyFill="1" applyBorder="1" applyAlignment="1">
      <alignment/>
    </xf>
    <xf numFmtId="49" fontId="8" fillId="36" borderId="24" xfId="0" applyNumberFormat="1" applyFont="1" applyFill="1" applyBorder="1" applyAlignment="1">
      <alignment horizontal="center" vertical="center"/>
    </xf>
    <xf numFmtId="182" fontId="8" fillId="36" borderId="31" xfId="0" applyNumberFormat="1" applyFont="1" applyFill="1" applyBorder="1" applyAlignment="1">
      <alignment horizontal="center" vertical="center"/>
    </xf>
    <xf numFmtId="49" fontId="5" fillId="36" borderId="25" xfId="0" applyNumberFormat="1" applyFont="1" applyFill="1" applyBorder="1" applyAlignment="1">
      <alignment horizontal="center" vertical="center" wrapText="1"/>
    </xf>
    <xf numFmtId="182" fontId="5" fillId="36" borderId="26" xfId="0" applyNumberFormat="1" applyFont="1" applyFill="1" applyBorder="1" applyAlignment="1">
      <alignment horizontal="justify" vertical="center" wrapText="1"/>
    </xf>
    <xf numFmtId="182" fontId="5" fillId="36" borderId="26" xfId="0" applyNumberFormat="1" applyFont="1" applyFill="1" applyBorder="1" applyAlignment="1">
      <alignment horizontal="right" vertical="center" wrapText="1"/>
    </xf>
    <xf numFmtId="182" fontId="5" fillId="36" borderId="27" xfId="0" applyNumberFormat="1" applyFont="1" applyFill="1" applyBorder="1" applyAlignment="1">
      <alignment horizontal="right" vertical="center" wrapText="1"/>
    </xf>
    <xf numFmtId="182" fontId="8" fillId="36" borderId="23" xfId="0" applyNumberFormat="1" applyFont="1" applyFill="1" applyBorder="1" applyAlignment="1">
      <alignment horizontal="right" vertical="center"/>
    </xf>
    <xf numFmtId="182" fontId="8" fillId="36" borderId="31" xfId="0" applyNumberFormat="1" applyFont="1" applyFill="1" applyBorder="1" applyAlignment="1">
      <alignment horizontal="right" vertical="center"/>
    </xf>
    <xf numFmtId="49" fontId="5" fillId="36" borderId="24" xfId="53" applyNumberFormat="1" applyFont="1" applyFill="1" applyBorder="1" applyAlignment="1">
      <alignment horizontal="center" vertical="center"/>
      <protection/>
    </xf>
    <xf numFmtId="182" fontId="5" fillId="36" borderId="23" xfId="53" applyNumberFormat="1" applyFont="1" applyFill="1" applyBorder="1" applyAlignment="1">
      <alignment horizontal="center" vertical="center" wrapText="1"/>
      <protection/>
    </xf>
    <xf numFmtId="182" fontId="5" fillId="36" borderId="31" xfId="53" applyNumberFormat="1" applyFont="1" applyFill="1" applyBorder="1" applyAlignment="1">
      <alignment horizontal="center" vertical="center"/>
      <protection/>
    </xf>
    <xf numFmtId="49" fontId="5" fillId="36" borderId="25" xfId="53" applyNumberFormat="1" applyFont="1" applyFill="1" applyBorder="1" applyAlignment="1">
      <alignment horizontal="center" vertical="center"/>
      <protection/>
    </xf>
    <xf numFmtId="182" fontId="5" fillId="36" borderId="26" xfId="53" applyNumberFormat="1" applyFont="1" applyFill="1" applyBorder="1" applyAlignment="1">
      <alignment wrapText="1"/>
      <protection/>
    </xf>
    <xf numFmtId="182" fontId="5" fillId="36" borderId="26" xfId="53" applyNumberFormat="1" applyFont="1" applyFill="1" applyBorder="1">
      <alignment/>
      <protection/>
    </xf>
    <xf numFmtId="182" fontId="5" fillId="36" borderId="27" xfId="53" applyNumberFormat="1" applyFont="1" applyFill="1" applyBorder="1">
      <alignment/>
      <protection/>
    </xf>
    <xf numFmtId="49" fontId="5" fillId="36" borderId="28" xfId="53" applyNumberFormat="1" applyFont="1" applyFill="1" applyBorder="1" applyAlignment="1">
      <alignment horizontal="center" vertical="center"/>
      <protection/>
    </xf>
    <xf numFmtId="182" fontId="5" fillId="36" borderId="29" xfId="53" applyNumberFormat="1" applyFont="1" applyFill="1" applyBorder="1" applyAlignment="1">
      <alignment wrapText="1"/>
      <protection/>
    </xf>
    <xf numFmtId="182" fontId="5" fillId="36" borderId="29" xfId="53" applyNumberFormat="1" applyFont="1" applyFill="1" applyBorder="1">
      <alignment/>
      <protection/>
    </xf>
    <xf numFmtId="182" fontId="5" fillId="36" borderId="30" xfId="53" applyNumberFormat="1" applyFont="1" applyFill="1" applyBorder="1">
      <alignment/>
      <protection/>
    </xf>
    <xf numFmtId="182" fontId="5" fillId="36" borderId="31" xfId="53" applyNumberFormat="1" applyFont="1" applyFill="1" applyBorder="1" applyAlignment="1">
      <alignment horizontal="center" vertical="center" wrapText="1"/>
      <protection/>
    </xf>
    <xf numFmtId="182" fontId="5" fillId="36" borderId="26" xfId="53" applyNumberFormat="1" applyFont="1" applyFill="1" applyBorder="1" applyAlignment="1">
      <alignment horizontal="center" vertical="center" wrapText="1"/>
      <protection/>
    </xf>
    <xf numFmtId="182" fontId="5" fillId="36" borderId="27" xfId="53" applyNumberFormat="1" applyFont="1" applyFill="1" applyBorder="1" applyAlignment="1">
      <alignment horizontal="center" vertical="center" wrapText="1"/>
      <protection/>
    </xf>
    <xf numFmtId="49" fontId="5" fillId="36" borderId="28" xfId="60" applyNumberFormat="1" applyFont="1" applyFill="1" applyBorder="1" applyAlignment="1">
      <alignment horizontal="center" vertical="center"/>
      <protection/>
    </xf>
    <xf numFmtId="182" fontId="5" fillId="36" borderId="29" xfId="60" applyNumberFormat="1" applyFont="1" applyFill="1" applyBorder="1" applyAlignment="1">
      <alignment wrapText="1"/>
      <protection/>
    </xf>
    <xf numFmtId="182" fontId="5" fillId="36" borderId="30" xfId="60" applyNumberFormat="1" applyFont="1" applyFill="1" applyBorder="1">
      <alignment/>
      <protection/>
    </xf>
    <xf numFmtId="49" fontId="5" fillId="36" borderId="24" xfId="60" applyNumberFormat="1" applyFont="1" applyFill="1" applyBorder="1" applyAlignment="1">
      <alignment horizontal="center" vertical="center" wrapText="1"/>
      <protection/>
    </xf>
    <xf numFmtId="182" fontId="5" fillId="36" borderId="23" xfId="60" applyNumberFormat="1" applyFont="1" applyFill="1" applyBorder="1" applyAlignment="1">
      <alignment horizontal="center" vertical="center" wrapText="1"/>
      <protection/>
    </xf>
    <xf numFmtId="182" fontId="8" fillId="36" borderId="31" xfId="60" applyNumberFormat="1" applyFont="1" applyFill="1" applyBorder="1" applyAlignment="1">
      <alignment horizontal="center" wrapText="1"/>
      <protection/>
    </xf>
    <xf numFmtId="49" fontId="5" fillId="36" borderId="24" xfId="54" applyNumberFormat="1" applyFont="1" applyFill="1" applyBorder="1" applyAlignment="1">
      <alignment horizontal="center" vertical="center"/>
      <protection/>
    </xf>
    <xf numFmtId="182" fontId="5" fillId="36" borderId="23" xfId="54" applyNumberFormat="1" applyFont="1" applyFill="1" applyBorder="1" applyAlignment="1">
      <alignment horizontal="center" vertical="center" wrapText="1"/>
      <protection/>
    </xf>
    <xf numFmtId="182" fontId="8" fillId="36" borderId="23" xfId="54" applyNumberFormat="1" applyFont="1" applyFill="1" applyBorder="1" applyAlignment="1">
      <alignment horizontal="center" vertical="center"/>
      <protection/>
    </xf>
    <xf numFmtId="182" fontId="8" fillId="36" borderId="23" xfId="54" applyNumberFormat="1" applyFont="1" applyFill="1" applyBorder="1" applyAlignment="1">
      <alignment horizontal="center" vertical="center" wrapText="1"/>
      <protection/>
    </xf>
    <xf numFmtId="182" fontId="8" fillId="36" borderId="31" xfId="54" applyNumberFormat="1" applyFont="1" applyFill="1" applyBorder="1" applyAlignment="1">
      <alignment horizontal="center" vertical="center" wrapText="1"/>
      <protection/>
    </xf>
    <xf numFmtId="49" fontId="5" fillId="36" borderId="28" xfId="54" applyNumberFormat="1" applyFont="1" applyFill="1" applyBorder="1" applyAlignment="1">
      <alignment horizontal="center" vertical="center"/>
      <protection/>
    </xf>
    <xf numFmtId="182" fontId="5" fillId="36" borderId="29" xfId="54" applyNumberFormat="1" applyFont="1" applyFill="1" applyBorder="1" applyAlignment="1">
      <alignment wrapText="1"/>
      <protection/>
    </xf>
    <xf numFmtId="182" fontId="5" fillId="36" borderId="29" xfId="54" applyNumberFormat="1" applyFont="1" applyFill="1" applyBorder="1">
      <alignment/>
      <protection/>
    </xf>
    <xf numFmtId="182" fontId="5" fillId="36" borderId="30" xfId="54" applyNumberFormat="1" applyFont="1" applyFill="1" applyBorder="1">
      <alignment/>
      <protection/>
    </xf>
    <xf numFmtId="182" fontId="5" fillId="36" borderId="31" xfId="54" applyNumberFormat="1" applyFont="1" applyFill="1" applyBorder="1" applyAlignment="1">
      <alignment horizontal="center" vertical="center"/>
      <protection/>
    </xf>
    <xf numFmtId="182" fontId="21" fillId="36" borderId="23" xfId="0" applyNumberFormat="1" applyFont="1" applyFill="1" applyBorder="1" applyAlignment="1">
      <alignment horizontal="center" vertical="center" wrapText="1"/>
    </xf>
    <xf numFmtId="182" fontId="21" fillId="36" borderId="31" xfId="0" applyNumberFormat="1" applyFont="1" applyFill="1" applyBorder="1" applyAlignment="1" applyProtection="1">
      <alignment horizontal="center" vertical="center" wrapText="1"/>
      <protection/>
    </xf>
    <xf numFmtId="182" fontId="8" fillId="36" borderId="23" xfId="60" applyNumberFormat="1" applyFont="1" applyFill="1" applyBorder="1" applyAlignment="1">
      <alignment horizontal="center" vertical="center" wrapText="1"/>
      <protection/>
    </xf>
    <xf numFmtId="182" fontId="8" fillId="36" borderId="26" xfId="60" applyNumberFormat="1" applyFont="1" applyFill="1" applyBorder="1" applyAlignment="1">
      <alignment horizontal="center" vertical="center" wrapText="1"/>
      <protection/>
    </xf>
    <xf numFmtId="0" fontId="21" fillId="36" borderId="23" xfId="0" applyFont="1" applyFill="1" applyBorder="1" applyAlignment="1">
      <alignment horizontal="center" vertical="center" wrapText="1"/>
    </xf>
    <xf numFmtId="182" fontId="21" fillId="36" borderId="31" xfId="0" applyNumberFormat="1" applyFont="1" applyFill="1" applyBorder="1" applyAlignment="1">
      <alignment horizontal="center" vertical="center" wrapText="1"/>
    </xf>
    <xf numFmtId="182" fontId="5" fillId="36" borderId="29" xfId="0" applyNumberFormat="1" applyFont="1" applyFill="1" applyBorder="1" applyAlignment="1">
      <alignment/>
    </xf>
    <xf numFmtId="182" fontId="5" fillId="36" borderId="30" xfId="0" applyNumberFormat="1" applyFont="1" applyFill="1" applyBorder="1" applyAlignment="1">
      <alignment horizontal="center"/>
    </xf>
    <xf numFmtId="182" fontId="5" fillId="36" borderId="29" xfId="60" applyNumberFormat="1" applyFont="1" applyFill="1" applyBorder="1">
      <alignment/>
      <protection/>
    </xf>
    <xf numFmtId="182" fontId="8" fillId="36" borderId="23" xfId="60" applyNumberFormat="1" applyFont="1" applyFill="1" applyBorder="1" applyAlignment="1">
      <alignment horizontal="centerContinuous"/>
      <protection/>
    </xf>
    <xf numFmtId="182" fontId="5" fillId="36" borderId="29" xfId="60" applyNumberFormat="1" applyFont="1" applyFill="1" applyBorder="1" applyAlignment="1">
      <alignment horizontal="center" wrapText="1"/>
      <protection/>
    </xf>
    <xf numFmtId="182" fontId="8" fillId="36" borderId="26" xfId="60" applyNumberFormat="1" applyFont="1" applyFill="1" applyBorder="1" applyAlignment="1">
      <alignment horizontal="center" vertical="center"/>
      <protection/>
    </xf>
    <xf numFmtId="182" fontId="8" fillId="36" borderId="27" xfId="60" applyNumberFormat="1" applyFont="1" applyFill="1" applyBorder="1" applyAlignment="1">
      <alignment horizontal="center" vertical="center"/>
      <protection/>
    </xf>
    <xf numFmtId="49" fontId="8" fillId="36" borderId="24" xfId="60" applyNumberFormat="1" applyFont="1" applyFill="1" applyBorder="1" applyAlignment="1">
      <alignment horizontal="center" vertical="center" wrapText="1"/>
      <protection/>
    </xf>
    <xf numFmtId="182" fontId="8" fillId="36" borderId="31" xfId="60" applyNumberFormat="1" applyFont="1" applyFill="1" applyBorder="1" applyAlignment="1">
      <alignment horizontal="center" vertical="center" wrapText="1"/>
      <protection/>
    </xf>
    <xf numFmtId="182" fontId="5" fillId="36" borderId="29" xfId="60" applyNumberFormat="1" applyFont="1" applyFill="1" applyBorder="1" applyAlignment="1">
      <alignment/>
      <protection/>
    </xf>
    <xf numFmtId="182" fontId="5" fillId="36" borderId="30" xfId="60" applyNumberFormat="1" applyFont="1" applyFill="1" applyBorder="1" applyAlignment="1">
      <alignment vertical="center" wrapText="1"/>
      <protection/>
    </xf>
    <xf numFmtId="182" fontId="24" fillId="36" borderId="23" xfId="60" applyNumberFormat="1" applyFont="1" applyFill="1" applyBorder="1" applyAlignment="1">
      <alignment horizontal="centerContinuous" vertical="center" wrapText="1"/>
      <protection/>
    </xf>
    <xf numFmtId="182" fontId="24" fillId="36" borderId="23" xfId="60" applyNumberFormat="1" applyFont="1" applyFill="1" applyBorder="1" applyAlignment="1">
      <alignment horizontal="center" vertical="center" wrapText="1"/>
      <protection/>
    </xf>
    <xf numFmtId="182" fontId="21" fillId="36" borderId="23" xfId="0" applyNumberFormat="1" applyFont="1" applyFill="1" applyBorder="1" applyAlignment="1" applyProtection="1">
      <alignment horizontal="center" vertical="center" wrapText="1"/>
      <protection/>
    </xf>
    <xf numFmtId="182" fontId="6" fillId="36" borderId="29" xfId="60" applyNumberFormat="1" applyFont="1" applyFill="1" applyBorder="1">
      <alignment/>
      <protection/>
    </xf>
    <xf numFmtId="0" fontId="8" fillId="36" borderId="24" xfId="56" applyNumberFormat="1" applyFont="1" applyFill="1" applyBorder="1" applyAlignment="1">
      <alignment horizontal="center" vertical="center"/>
      <protection/>
    </xf>
    <xf numFmtId="0" fontId="8" fillId="36" borderId="23" xfId="56" applyNumberFormat="1" applyFont="1" applyFill="1" applyBorder="1" applyAlignment="1">
      <alignment horizontal="center" vertical="center" wrapText="1"/>
      <protection/>
    </xf>
    <xf numFmtId="0" fontId="8" fillId="36" borderId="31" xfId="56" applyNumberFormat="1" applyFont="1" applyFill="1" applyBorder="1" applyAlignment="1">
      <alignment horizontal="center" vertical="center" wrapText="1"/>
      <protection/>
    </xf>
    <xf numFmtId="0" fontId="5" fillId="36" borderId="28" xfId="56" applyNumberFormat="1" applyFont="1" applyFill="1" applyBorder="1">
      <alignment/>
      <protection/>
    </xf>
    <xf numFmtId="0" fontId="4" fillId="36" borderId="29" xfId="56" applyNumberFormat="1" applyFont="1" applyFill="1" applyBorder="1">
      <alignment/>
      <protection/>
    </xf>
    <xf numFmtId="9" fontId="5" fillId="36" borderId="29" xfId="56" applyNumberFormat="1" applyFont="1" applyFill="1" applyBorder="1">
      <alignment/>
      <protection/>
    </xf>
    <xf numFmtId="9" fontId="5" fillId="36" borderId="30" xfId="56" applyNumberFormat="1" applyFont="1" applyFill="1" applyBorder="1">
      <alignment/>
      <protection/>
    </xf>
    <xf numFmtId="4" fontId="5" fillId="36" borderId="32" xfId="0" applyNumberFormat="1" applyFont="1" applyFill="1" applyBorder="1" applyAlignment="1" applyProtection="1">
      <alignment/>
      <protection locked="0"/>
    </xf>
    <xf numFmtId="4" fontId="4" fillId="36" borderId="33" xfId="0" applyNumberFormat="1" applyFont="1" applyFill="1" applyBorder="1" applyAlignment="1" applyProtection="1">
      <alignment/>
      <protection locked="0"/>
    </xf>
    <xf numFmtId="4" fontId="5" fillId="36" borderId="34" xfId="0" applyNumberFormat="1" applyFont="1" applyFill="1" applyBorder="1" applyAlignment="1" applyProtection="1">
      <alignment horizontal="right" vertical="center"/>
      <protection locked="0"/>
    </xf>
    <xf numFmtId="4" fontId="5" fillId="36" borderId="24" xfId="0" applyNumberFormat="1" applyFont="1" applyFill="1" applyBorder="1" applyAlignment="1" applyProtection="1">
      <alignment horizontal="left"/>
      <protection locked="0"/>
    </xf>
    <xf numFmtId="4" fontId="4" fillId="36" borderId="23" xfId="0" applyNumberFormat="1" applyFont="1" applyFill="1" applyBorder="1" applyAlignment="1" applyProtection="1">
      <alignment/>
      <protection locked="0"/>
    </xf>
    <xf numFmtId="4" fontId="5" fillId="36" borderId="23" xfId="0" applyNumberFormat="1" applyFont="1" applyFill="1" applyBorder="1" applyAlignment="1" applyProtection="1">
      <alignment/>
      <protection locked="0"/>
    </xf>
    <xf numFmtId="4" fontId="4" fillId="36" borderId="31" xfId="0" applyNumberFormat="1" applyFont="1" applyFill="1" applyBorder="1" applyAlignment="1" applyProtection="1">
      <alignment/>
      <protection locked="0"/>
    </xf>
    <xf numFmtId="4" fontId="21" fillId="36" borderId="25" xfId="0" applyNumberFormat="1" applyFont="1" applyFill="1" applyBorder="1" applyAlignment="1" applyProtection="1">
      <alignment horizontal="center" vertical="center" wrapText="1"/>
      <protection locked="0"/>
    </xf>
    <xf numFmtId="4" fontId="21" fillId="36" borderId="26" xfId="0" applyNumberFormat="1" applyFont="1" applyFill="1" applyBorder="1" applyAlignment="1" applyProtection="1">
      <alignment horizontal="center" vertical="center" wrapText="1"/>
      <protection locked="0"/>
    </xf>
    <xf numFmtId="4" fontId="21" fillId="36" borderId="27" xfId="0" applyNumberFormat="1" applyFont="1" applyFill="1" applyBorder="1" applyAlignment="1" applyProtection="1">
      <alignment horizontal="center" vertical="center" wrapText="1"/>
      <protection locked="0"/>
    </xf>
    <xf numFmtId="4" fontId="5" fillId="36" borderId="30" xfId="56" applyNumberFormat="1" applyFont="1" applyFill="1" applyBorder="1">
      <alignment/>
      <protection/>
    </xf>
    <xf numFmtId="4" fontId="5" fillId="36" borderId="27" xfId="0" applyNumberFormat="1" applyFont="1" applyFill="1" applyBorder="1" applyAlignment="1">
      <alignment/>
    </xf>
    <xf numFmtId="182" fontId="21" fillId="36" borderId="26" xfId="0" applyNumberFormat="1" applyFont="1" applyFill="1" applyBorder="1" applyAlignment="1">
      <alignment horizontal="center"/>
    </xf>
    <xf numFmtId="182" fontId="5" fillId="36" borderId="30" xfId="60" applyNumberFormat="1" applyFont="1" applyFill="1" applyBorder="1" applyAlignment="1">
      <alignment horizontal="center" wrapText="1"/>
      <protection/>
    </xf>
    <xf numFmtId="182" fontId="5" fillId="36" borderId="30" xfId="60" applyNumberFormat="1" applyFont="1" applyFill="1" applyBorder="1" applyAlignment="1">
      <alignment/>
      <protection/>
    </xf>
    <xf numFmtId="182" fontId="5" fillId="36" borderId="26" xfId="55" applyNumberFormat="1" applyFont="1" applyFill="1" applyBorder="1" applyAlignment="1">
      <alignment wrapText="1"/>
      <protection/>
    </xf>
    <xf numFmtId="182" fontId="5" fillId="36" borderId="27" xfId="55" applyNumberFormat="1" applyFont="1" applyFill="1" applyBorder="1" applyAlignment="1">
      <alignment wrapText="1"/>
      <protection/>
    </xf>
    <xf numFmtId="182" fontId="21" fillId="36" borderId="26" xfId="55" applyNumberFormat="1" applyFont="1" applyFill="1" applyBorder="1" applyAlignment="1">
      <alignment horizontal="center" vertical="center" wrapText="1"/>
      <protection/>
    </xf>
    <xf numFmtId="182" fontId="21" fillId="36" borderId="26" xfId="55" applyNumberFormat="1" applyFont="1" applyFill="1" applyBorder="1" applyAlignment="1">
      <alignment horizontal="center" wrapText="1"/>
      <protection/>
    </xf>
    <xf numFmtId="182" fontId="21" fillId="36" borderId="27" xfId="55" applyNumberFormat="1" applyFont="1" applyFill="1" applyBorder="1" applyAlignment="1">
      <alignment horizontal="center" wrapText="1"/>
      <protection/>
    </xf>
    <xf numFmtId="182" fontId="21" fillId="36" borderId="27" xfId="0" applyNumberFormat="1" applyFont="1" applyFill="1" applyBorder="1" applyAlignment="1">
      <alignment horizontal="center"/>
    </xf>
    <xf numFmtId="182" fontId="5" fillId="36" borderId="30" xfId="0" applyNumberFormat="1" applyFont="1" applyFill="1" applyBorder="1" applyAlignment="1">
      <alignment/>
    </xf>
    <xf numFmtId="49" fontId="5" fillId="36" borderId="24" xfId="0" applyNumberFormat="1" applyFont="1" applyFill="1" applyBorder="1" applyAlignment="1">
      <alignment horizontal="center" vertical="center"/>
    </xf>
    <xf numFmtId="182" fontId="5" fillId="36" borderId="23" xfId="0" applyNumberFormat="1" applyFont="1" applyFill="1" applyBorder="1" applyAlignment="1">
      <alignment horizontal="center" vertical="center" wrapText="1"/>
    </xf>
    <xf numFmtId="0" fontId="5" fillId="36" borderId="23" xfId="0" applyFont="1" applyFill="1" applyBorder="1" applyAlignment="1">
      <alignment horizontal="center" vertical="center" wrapText="1"/>
    </xf>
    <xf numFmtId="182" fontId="5" fillId="36" borderId="23" xfId="53" applyNumberFormat="1" applyFont="1" applyFill="1" applyBorder="1" applyAlignment="1">
      <alignment horizontal="center" wrapText="1"/>
      <protection/>
    </xf>
    <xf numFmtId="182" fontId="5" fillId="36" borderId="31" xfId="53" applyNumberFormat="1" applyFont="1" applyFill="1" applyBorder="1" applyAlignment="1">
      <alignment horizontal="center" wrapText="1"/>
      <protection/>
    </xf>
    <xf numFmtId="182" fontId="5" fillId="36" borderId="23" xfId="58" applyNumberFormat="1" applyFont="1" applyFill="1" applyBorder="1" applyAlignment="1">
      <alignment horizontal="center"/>
      <protection/>
    </xf>
    <xf numFmtId="182" fontId="5" fillId="36" borderId="31" xfId="58" applyNumberFormat="1" applyFont="1" applyFill="1" applyBorder="1" applyAlignment="1">
      <alignment horizontal="center"/>
      <protection/>
    </xf>
    <xf numFmtId="182" fontId="5" fillId="36" borderId="29" xfId="0" applyNumberFormat="1" applyFont="1" applyFill="1" applyBorder="1" applyAlignment="1">
      <alignment horizontal="right"/>
    </xf>
    <xf numFmtId="182" fontId="5" fillId="36" borderId="30" xfId="0" applyNumberFormat="1" applyFont="1" applyFill="1" applyBorder="1" applyAlignment="1">
      <alignment horizontal="right"/>
    </xf>
    <xf numFmtId="49" fontId="5" fillId="36" borderId="24" xfId="0" applyNumberFormat="1" applyFont="1" applyFill="1" applyBorder="1" applyAlignment="1">
      <alignment horizontal="center" vertical="top"/>
    </xf>
    <xf numFmtId="182" fontId="5" fillId="36" borderId="23" xfId="0" applyNumberFormat="1" applyFont="1" applyFill="1" applyBorder="1" applyAlignment="1">
      <alignment horizontal="center" vertical="top" wrapText="1"/>
    </xf>
    <xf numFmtId="2" fontId="5" fillId="36" borderId="27" xfId="0" applyNumberFormat="1" applyFont="1" applyFill="1" applyBorder="1" applyAlignment="1">
      <alignment/>
    </xf>
    <xf numFmtId="182" fontId="5" fillId="36" borderId="27" xfId="0" applyNumberFormat="1" applyFont="1" applyFill="1" applyBorder="1" applyAlignment="1">
      <alignment/>
    </xf>
    <xf numFmtId="0" fontId="5" fillId="36" borderId="28" xfId="0" applyFont="1" applyFill="1" applyBorder="1" applyAlignment="1">
      <alignment horizontal="center"/>
    </xf>
    <xf numFmtId="0" fontId="5" fillId="36" borderId="29" xfId="0" applyFont="1" applyFill="1" applyBorder="1" applyAlignment="1">
      <alignment/>
    </xf>
    <xf numFmtId="0" fontId="4" fillId="0" borderId="24" xfId="0" applyFont="1" applyFill="1" applyBorder="1" applyAlignment="1">
      <alignment horizontal="left" vertical="top" wrapText="1"/>
    </xf>
    <xf numFmtId="0" fontId="5" fillId="0" borderId="31" xfId="0" applyFont="1" applyFill="1" applyBorder="1" applyAlignment="1">
      <alignment horizontal="center" vertical="top" wrapText="1"/>
    </xf>
    <xf numFmtId="0" fontId="4" fillId="0" borderId="28" xfId="0" applyFont="1" applyBorder="1" applyAlignment="1">
      <alignment horizontal="justify" vertical="top" wrapText="1"/>
    </xf>
    <xf numFmtId="182" fontId="5" fillId="36" borderId="26" xfId="0" applyNumberFormat="1" applyFont="1" applyFill="1" applyBorder="1" applyAlignment="1">
      <alignment vertical="center" wrapText="1"/>
    </xf>
    <xf numFmtId="182" fontId="5" fillId="36" borderId="26" xfId="0" applyNumberFormat="1" applyFont="1" applyFill="1" applyBorder="1" applyAlignment="1">
      <alignment vertical="center"/>
    </xf>
    <xf numFmtId="182" fontId="5" fillId="36" borderId="27" xfId="0" applyNumberFormat="1" applyFont="1" applyFill="1" applyBorder="1" applyAlignment="1">
      <alignment vertical="center"/>
    </xf>
    <xf numFmtId="182" fontId="5" fillId="0" borderId="0" xfId="0" applyNumberFormat="1" applyFont="1" applyAlignment="1">
      <alignment vertical="center"/>
    </xf>
    <xf numFmtId="182" fontId="5" fillId="36" borderId="31" xfId="60" applyNumberFormat="1" applyFont="1" applyFill="1" applyBorder="1" applyAlignment="1">
      <alignment horizontal="center" vertical="center" wrapText="1"/>
      <protection/>
    </xf>
    <xf numFmtId="0" fontId="0" fillId="0" borderId="0" xfId="56" applyNumberFormat="1" applyAlignment="1">
      <alignment vertical="center"/>
      <protection/>
    </xf>
    <xf numFmtId="0" fontId="0" fillId="0" borderId="25" xfId="56" applyNumberFormat="1" applyBorder="1">
      <alignment/>
      <protection/>
    </xf>
    <xf numFmtId="0" fontId="5" fillId="36" borderId="31" xfId="56" applyNumberFormat="1" applyFont="1" applyFill="1" applyBorder="1" applyAlignment="1">
      <alignment horizontal="center" vertical="center" wrapText="1"/>
      <protection/>
    </xf>
    <xf numFmtId="182" fontId="21" fillId="36" borderId="26" xfId="0" applyNumberFormat="1" applyFont="1" applyFill="1" applyBorder="1" applyAlignment="1">
      <alignment horizontal="center" vertical="center"/>
    </xf>
    <xf numFmtId="182" fontId="5" fillId="36" borderId="31" xfId="0" applyNumberFormat="1" applyFont="1" applyFill="1" applyBorder="1" applyAlignment="1">
      <alignment horizontal="center" vertical="center"/>
    </xf>
    <xf numFmtId="0" fontId="5" fillId="36" borderId="24" xfId="56" applyNumberFormat="1" applyFont="1" applyFill="1" applyBorder="1" applyAlignment="1">
      <alignment vertical="center"/>
      <protection/>
    </xf>
    <xf numFmtId="0" fontId="5" fillId="36" borderId="31" xfId="0" applyFont="1" applyFill="1" applyBorder="1" applyAlignment="1">
      <alignment horizontal="center" vertical="center" wrapText="1"/>
    </xf>
    <xf numFmtId="0" fontId="14" fillId="0" borderId="0" xfId="0" applyFont="1" applyAlignment="1">
      <alignment horizontal="left"/>
    </xf>
    <xf numFmtId="0" fontId="35" fillId="0" borderId="0" xfId="56" applyNumberFormat="1" applyFont="1">
      <alignment/>
      <protection/>
    </xf>
    <xf numFmtId="0" fontId="16" fillId="0" borderId="0" xfId="0" applyFont="1" applyAlignment="1">
      <alignment horizontal="justify" vertical="top" wrapText="1"/>
    </xf>
    <xf numFmtId="14" fontId="4" fillId="0" borderId="26" xfId="0" applyNumberFormat="1" applyFont="1" applyFill="1" applyBorder="1" applyAlignment="1" applyProtection="1">
      <alignment horizontal="center" vertical="center"/>
      <protection locked="0"/>
    </xf>
    <xf numFmtId="14" fontId="4" fillId="0" borderId="27" xfId="0" applyNumberFormat="1" applyFont="1" applyFill="1" applyBorder="1" applyAlignment="1" applyProtection="1">
      <alignment horizontal="center" vertical="center"/>
      <protection locked="0"/>
    </xf>
    <xf numFmtId="3" fontId="4" fillId="0" borderId="26" xfId="56" applyNumberFormat="1" applyFont="1" applyBorder="1">
      <alignment/>
      <protection/>
    </xf>
    <xf numFmtId="0" fontId="21" fillId="0" borderId="0" xfId="0" applyFont="1" applyFill="1" applyBorder="1" applyAlignment="1" applyProtection="1">
      <alignment horizontal="center"/>
      <protection/>
    </xf>
    <xf numFmtId="182" fontId="21" fillId="0" borderId="0" xfId="0" applyNumberFormat="1" applyFont="1" applyFill="1" applyBorder="1" applyAlignment="1" applyProtection="1">
      <alignment horizontal="center" vertical="center"/>
      <protection hidden="1" locked="0"/>
    </xf>
    <xf numFmtId="4" fontId="4" fillId="0" borderId="30" xfId="0" applyNumberFormat="1" applyFont="1" applyBorder="1" applyAlignment="1">
      <alignment horizontal="center" vertical="top" wrapText="1"/>
    </xf>
    <xf numFmtId="4" fontId="4" fillId="0" borderId="31" xfId="0" applyNumberFormat="1" applyFont="1" applyFill="1" applyBorder="1" applyAlignment="1">
      <alignment horizontal="center" vertical="top" wrapText="1"/>
    </xf>
    <xf numFmtId="210" fontId="4" fillId="0" borderId="26" xfId="53" applyNumberFormat="1" applyFont="1" applyBorder="1" applyAlignment="1">
      <alignment horizontal="left"/>
      <protection/>
    </xf>
    <xf numFmtId="3" fontId="4" fillId="0" borderId="35" xfId="56" applyNumberFormat="1" applyFont="1" applyBorder="1">
      <alignment/>
      <protection/>
    </xf>
    <xf numFmtId="0" fontId="4" fillId="38" borderId="25" xfId="56" applyNumberFormat="1" applyFont="1" applyFill="1" applyBorder="1">
      <alignment/>
      <protection/>
    </xf>
    <xf numFmtId="0" fontId="4" fillId="38" borderId="36" xfId="56" applyNumberFormat="1" applyFont="1" applyFill="1" applyBorder="1">
      <alignment/>
      <protection/>
    </xf>
    <xf numFmtId="0" fontId="0" fillId="0" borderId="0" xfId="56" applyNumberFormat="1" applyAlignment="1">
      <alignment wrapText="1"/>
      <protection/>
    </xf>
    <xf numFmtId="0" fontId="0" fillId="0" borderId="0" xfId="0" applyAlignment="1">
      <alignment vertical="top" wrapText="1"/>
    </xf>
    <xf numFmtId="49" fontId="38" fillId="39" borderId="37" xfId="0" applyNumberFormat="1" applyFont="1" applyFill="1" applyBorder="1" applyAlignment="1">
      <alignment vertical="top" wrapText="1"/>
    </xf>
    <xf numFmtId="206" fontId="38" fillId="39" borderId="37" xfId="0" applyNumberFormat="1" applyFont="1" applyFill="1" applyBorder="1" applyAlignment="1">
      <alignment vertical="top" wrapText="1"/>
    </xf>
    <xf numFmtId="0" fontId="38" fillId="39" borderId="37" xfId="0" applyFont="1" applyFill="1" applyBorder="1" applyAlignment="1">
      <alignment vertical="top" wrapText="1"/>
    </xf>
    <xf numFmtId="49" fontId="38" fillId="39" borderId="38" xfId="0" applyNumberFormat="1" applyFont="1" applyFill="1" applyBorder="1" applyAlignment="1">
      <alignment horizontal="center" vertical="center" wrapText="1"/>
    </xf>
    <xf numFmtId="49" fontId="38" fillId="39" borderId="39" xfId="0" applyNumberFormat="1" applyFont="1" applyFill="1" applyBorder="1" applyAlignment="1">
      <alignment horizontal="center" vertical="center" wrapText="1"/>
    </xf>
    <xf numFmtId="0" fontId="38" fillId="40" borderId="40" xfId="0" applyFont="1" applyFill="1" applyBorder="1" applyAlignment="1">
      <alignment vertical="top" wrapText="1"/>
    </xf>
    <xf numFmtId="49" fontId="38" fillId="41" borderId="41" xfId="0" applyNumberFormat="1" applyFont="1" applyFill="1" applyBorder="1" applyAlignment="1">
      <alignment vertical="top" wrapText="1"/>
    </xf>
    <xf numFmtId="0" fontId="0" fillId="0" borderId="42" xfId="0" applyBorder="1" applyAlignment="1">
      <alignment vertical="center" wrapText="1"/>
    </xf>
    <xf numFmtId="207" fontId="0" fillId="0" borderId="43" xfId="0" applyNumberFormat="1" applyBorder="1" applyAlignment="1">
      <alignment vertical="center" wrapText="1"/>
    </xf>
    <xf numFmtId="208" fontId="0" fillId="0" borderId="43" xfId="0" applyNumberFormat="1" applyBorder="1" applyAlignment="1">
      <alignment vertical="center" wrapText="1"/>
    </xf>
    <xf numFmtId="208" fontId="0" fillId="0" borderId="43" xfId="0" applyNumberFormat="1" applyBorder="1" applyAlignment="1">
      <alignment horizontal="center" vertical="center" wrapText="1"/>
    </xf>
    <xf numFmtId="0" fontId="0" fillId="0" borderId="43" xfId="0" applyBorder="1" applyAlignment="1">
      <alignment vertical="center" wrapText="1"/>
    </xf>
    <xf numFmtId="49" fontId="0" fillId="0" borderId="43" xfId="0" applyNumberFormat="1" applyBorder="1" applyAlignment="1">
      <alignment vertical="center" wrapText="1"/>
    </xf>
    <xf numFmtId="0" fontId="0" fillId="0" borderId="44" xfId="0" applyBorder="1" applyAlignment="1">
      <alignment vertical="center" wrapText="1"/>
    </xf>
    <xf numFmtId="207" fontId="0" fillId="0" borderId="37" xfId="0" applyNumberFormat="1" applyBorder="1" applyAlignment="1">
      <alignment vertical="center" wrapText="1"/>
    </xf>
    <xf numFmtId="208" fontId="0" fillId="0" borderId="37" xfId="0" applyNumberFormat="1" applyBorder="1" applyAlignment="1">
      <alignment vertical="center" wrapText="1"/>
    </xf>
    <xf numFmtId="206" fontId="0" fillId="0" borderId="37" xfId="0" applyNumberFormat="1" applyBorder="1" applyAlignment="1">
      <alignment horizontal="center" vertical="center" wrapText="1"/>
    </xf>
    <xf numFmtId="206" fontId="0" fillId="0" borderId="37" xfId="0" applyNumberFormat="1" applyBorder="1" applyAlignment="1">
      <alignment vertical="center" wrapText="1"/>
    </xf>
    <xf numFmtId="0" fontId="0" fillId="0" borderId="37" xfId="0" applyBorder="1" applyAlignment="1">
      <alignment vertical="center" wrapText="1"/>
    </xf>
    <xf numFmtId="49" fontId="0" fillId="0" borderId="37" xfId="0" applyNumberFormat="1" applyBorder="1" applyAlignment="1">
      <alignment vertical="center" wrapText="1"/>
    </xf>
    <xf numFmtId="49" fontId="38" fillId="42" borderId="41" xfId="0" applyNumberFormat="1" applyFont="1" applyFill="1" applyBorder="1" applyAlignment="1">
      <alignment vertical="top" wrapText="1"/>
    </xf>
    <xf numFmtId="0" fontId="0" fillId="42" borderId="44" xfId="0" applyFill="1" applyBorder="1" applyAlignment="1">
      <alignment vertical="top" wrapText="1"/>
    </xf>
    <xf numFmtId="207" fontId="0" fillId="42" borderId="37" xfId="0" applyNumberFormat="1" applyFill="1" applyBorder="1" applyAlignment="1">
      <alignment vertical="top" wrapText="1"/>
    </xf>
    <xf numFmtId="207" fontId="38" fillId="42" borderId="37" xfId="0" applyNumberFormat="1" applyFont="1" applyFill="1" applyBorder="1" applyAlignment="1">
      <alignment horizontal="center" vertical="center" wrapText="1"/>
    </xf>
    <xf numFmtId="0" fontId="0" fillId="42" borderId="37" xfId="0" applyFill="1" applyBorder="1" applyAlignment="1">
      <alignment vertical="top" wrapText="1"/>
    </xf>
    <xf numFmtId="0" fontId="38" fillId="40" borderId="44" xfId="0" applyFont="1" applyFill="1" applyBorder="1" applyAlignment="1">
      <alignment vertical="top" wrapText="1"/>
    </xf>
    <xf numFmtId="0" fontId="0" fillId="40" borderId="37" xfId="0" applyFill="1" applyBorder="1" applyAlignment="1">
      <alignment vertical="top" wrapText="1"/>
    </xf>
    <xf numFmtId="207" fontId="0" fillId="40" borderId="37" xfId="0" applyNumberFormat="1" applyFill="1" applyBorder="1" applyAlignment="1">
      <alignment horizontal="center" vertical="center" wrapText="1"/>
    </xf>
    <xf numFmtId="207" fontId="38" fillId="40" borderId="45" xfId="0" applyNumberFormat="1" applyFont="1" applyFill="1" applyBorder="1" applyAlignment="1">
      <alignment horizontal="center" vertical="center" wrapText="1"/>
    </xf>
    <xf numFmtId="0" fontId="0" fillId="40" borderId="45" xfId="0" applyFill="1" applyBorder="1" applyAlignment="1">
      <alignment vertical="top" wrapText="1"/>
    </xf>
    <xf numFmtId="49" fontId="38" fillId="41" borderId="46" xfId="0" applyNumberFormat="1" applyFont="1" applyFill="1" applyBorder="1" applyAlignment="1">
      <alignment vertical="top" wrapText="1"/>
    </xf>
    <xf numFmtId="207" fontId="38" fillId="40" borderId="47" xfId="0" applyNumberFormat="1" applyFont="1" applyFill="1" applyBorder="1" applyAlignment="1">
      <alignment vertical="top" wrapText="1"/>
    </xf>
    <xf numFmtId="0" fontId="38" fillId="40" borderId="47" xfId="0" applyFont="1" applyFill="1" applyBorder="1" applyAlignment="1">
      <alignment vertical="center" wrapText="1"/>
    </xf>
    <xf numFmtId="207" fontId="0" fillId="0" borderId="48" xfId="0" applyNumberFormat="1" applyBorder="1" applyAlignment="1">
      <alignment vertical="top" wrapText="1"/>
    </xf>
    <xf numFmtId="207" fontId="0" fillId="0" borderId="0" xfId="0" applyNumberFormat="1" applyAlignment="1">
      <alignment vertical="top" wrapText="1"/>
    </xf>
    <xf numFmtId="0" fontId="0" fillId="0" borderId="49" xfId="0" applyBorder="1" applyAlignment="1">
      <alignment vertical="top" wrapText="1"/>
    </xf>
    <xf numFmtId="207" fontId="38" fillId="40" borderId="50" xfId="0" applyNumberFormat="1" applyFont="1" applyFill="1" applyBorder="1" applyAlignment="1">
      <alignment vertical="top" wrapText="1"/>
    </xf>
    <xf numFmtId="0" fontId="38" fillId="40" borderId="50" xfId="0" applyFont="1" applyFill="1" applyBorder="1" applyAlignment="1">
      <alignment vertical="center" wrapText="1"/>
    </xf>
    <xf numFmtId="207" fontId="38" fillId="40" borderId="51" xfId="0" applyNumberFormat="1" applyFont="1" applyFill="1" applyBorder="1" applyAlignment="1">
      <alignment vertical="top" wrapText="1"/>
    </xf>
    <xf numFmtId="0" fontId="0" fillId="0" borderId="48" xfId="0" applyBorder="1" applyAlignment="1">
      <alignment vertical="top" wrapText="1"/>
    </xf>
    <xf numFmtId="0" fontId="38" fillId="43" borderId="52" xfId="0" applyFont="1" applyFill="1" applyBorder="1" applyAlignment="1">
      <alignment vertical="top" wrapText="1"/>
    </xf>
    <xf numFmtId="182" fontId="13" fillId="0" borderId="0" xfId="52" applyNumberFormat="1" applyFont="1">
      <alignment/>
      <protection/>
    </xf>
    <xf numFmtId="182" fontId="14" fillId="0" borderId="0" xfId="52" applyNumberFormat="1" applyFont="1" applyAlignment="1">
      <alignment wrapText="1"/>
      <protection/>
    </xf>
    <xf numFmtId="182" fontId="21" fillId="36" borderId="26" xfId="52" applyNumberFormat="1" applyFont="1" applyFill="1" applyBorder="1" applyAlignment="1">
      <alignment horizontal="center" vertical="center" wrapText="1"/>
      <protection/>
    </xf>
    <xf numFmtId="49" fontId="4" fillId="0" borderId="25" xfId="52" applyNumberFormat="1" applyFont="1" applyBorder="1" applyAlignment="1">
      <alignment vertical="center"/>
      <protection/>
    </xf>
    <xf numFmtId="182" fontId="5" fillId="0" borderId="26" xfId="52" applyNumberFormat="1" applyFont="1" applyBorder="1" applyAlignment="1">
      <alignment horizontal="center" vertical="center" wrapText="1"/>
      <protection/>
    </xf>
    <xf numFmtId="182" fontId="5" fillId="0" borderId="26" xfId="52" applyNumberFormat="1" applyFont="1" applyBorder="1" applyAlignment="1">
      <alignment wrapText="1"/>
      <protection/>
    </xf>
    <xf numFmtId="182" fontId="5" fillId="0" borderId="27" xfId="52" applyNumberFormat="1" applyFont="1" applyBorder="1" applyAlignment="1">
      <alignment wrapText="1"/>
      <protection/>
    </xf>
    <xf numFmtId="49" fontId="5" fillId="0" borderId="25" xfId="52" applyNumberFormat="1" applyFont="1" applyBorder="1" applyAlignment="1">
      <alignment horizontal="center" vertical="center"/>
      <protection/>
    </xf>
    <xf numFmtId="182" fontId="5" fillId="0" borderId="26" xfId="52" applyNumberFormat="1" applyFont="1" applyBorder="1">
      <alignment/>
      <protection/>
    </xf>
    <xf numFmtId="182" fontId="5" fillId="0" borderId="27" xfId="52" applyNumberFormat="1" applyFont="1" applyBorder="1">
      <alignment/>
      <protection/>
    </xf>
    <xf numFmtId="49" fontId="4" fillId="0" borderId="25" xfId="52" applyNumberFormat="1" applyFont="1" applyBorder="1" applyAlignment="1">
      <alignment horizontal="center" vertical="center"/>
      <protection/>
    </xf>
    <xf numFmtId="182" fontId="4" fillId="0" borderId="26" xfId="52" applyNumberFormat="1" applyFont="1" applyBorder="1">
      <alignment/>
      <protection/>
    </xf>
    <xf numFmtId="182" fontId="4" fillId="0" borderId="27" xfId="52" applyNumberFormat="1" applyFont="1" applyBorder="1">
      <alignment/>
      <protection/>
    </xf>
    <xf numFmtId="182" fontId="5" fillId="0" borderId="26" xfId="52" applyNumberFormat="1" applyFont="1" applyBorder="1" applyAlignment="1">
      <alignment horizontal="center" wrapText="1"/>
      <protection/>
    </xf>
    <xf numFmtId="49" fontId="5" fillId="36" borderId="25" xfId="52" applyNumberFormat="1" applyFont="1" applyFill="1" applyBorder="1" applyAlignment="1">
      <alignment horizontal="center" vertical="center"/>
      <protection/>
    </xf>
    <xf numFmtId="182" fontId="5" fillId="36" borderId="26" xfId="52" applyNumberFormat="1" applyFont="1" applyFill="1" applyBorder="1" applyAlignment="1">
      <alignment wrapText="1"/>
      <protection/>
    </xf>
    <xf numFmtId="182" fontId="5" fillId="36" borderId="26" xfId="52" applyNumberFormat="1" applyFont="1" applyFill="1" applyBorder="1">
      <alignment/>
      <protection/>
    </xf>
    <xf numFmtId="182" fontId="5" fillId="36" borderId="27" xfId="52" applyNumberFormat="1" applyFont="1" applyFill="1" applyBorder="1">
      <alignment/>
      <protection/>
    </xf>
    <xf numFmtId="49" fontId="5" fillId="36" borderId="28" xfId="52" applyNumberFormat="1" applyFont="1" applyFill="1" applyBorder="1" applyAlignment="1">
      <alignment horizontal="center" vertical="center"/>
      <protection/>
    </xf>
    <xf numFmtId="182" fontId="5" fillId="36" borderId="29" xfId="52" applyNumberFormat="1" applyFont="1" applyFill="1" applyBorder="1" applyAlignment="1">
      <alignment wrapText="1"/>
      <protection/>
    </xf>
    <xf numFmtId="182" fontId="5" fillId="36" borderId="29" xfId="52" applyNumberFormat="1" applyFont="1" applyFill="1" applyBorder="1">
      <alignment/>
      <protection/>
    </xf>
    <xf numFmtId="182" fontId="5" fillId="36" borderId="30" xfId="52" applyNumberFormat="1" applyFont="1" applyFill="1" applyBorder="1">
      <alignment/>
      <protection/>
    </xf>
    <xf numFmtId="49" fontId="4" fillId="0" borderId="0" xfId="52" applyNumberFormat="1" applyFont="1" applyAlignment="1">
      <alignment horizontal="center" vertical="center"/>
      <protection/>
    </xf>
    <xf numFmtId="182" fontId="4" fillId="0" borderId="0" xfId="52" applyNumberFormat="1" applyFont="1" applyAlignment="1">
      <alignment wrapText="1"/>
      <protection/>
    </xf>
    <xf numFmtId="182" fontId="4" fillId="0" borderId="0" xfId="52" applyNumberFormat="1" applyFont="1">
      <alignment/>
      <protection/>
    </xf>
    <xf numFmtId="10" fontId="4" fillId="0" borderId="26" xfId="56" applyNumberFormat="1" applyFont="1" applyBorder="1">
      <alignment/>
      <protection/>
    </xf>
    <xf numFmtId="10" fontId="4" fillId="0" borderId="27" xfId="56" applyNumberFormat="1" applyFont="1" applyBorder="1">
      <alignment/>
      <protection/>
    </xf>
    <xf numFmtId="10" fontId="4" fillId="0" borderId="35" xfId="56" applyNumberFormat="1" applyFont="1" applyBorder="1">
      <alignment/>
      <protection/>
    </xf>
    <xf numFmtId="10" fontId="4" fillId="0" borderId="53" xfId="56" applyNumberFormat="1" applyFont="1" applyBorder="1">
      <alignment/>
      <protection/>
    </xf>
    <xf numFmtId="0" fontId="10" fillId="0" borderId="0" xfId="56" applyFont="1">
      <alignment/>
      <protection/>
    </xf>
    <xf numFmtId="0" fontId="14" fillId="0" borderId="0" xfId="56" applyFont="1">
      <alignment/>
      <protection/>
    </xf>
    <xf numFmtId="0" fontId="15" fillId="0" borderId="0" xfId="0" applyFont="1" applyAlignment="1">
      <alignment horizontal="justify" vertical="top" wrapText="1"/>
    </xf>
    <xf numFmtId="0" fontId="0" fillId="0" borderId="0" xfId="56" applyAlignment="1">
      <alignment horizontal="justify" vertical="top"/>
      <protection/>
    </xf>
    <xf numFmtId="0" fontId="40" fillId="0" borderId="0" xfId="0" applyFont="1" applyAlignment="1">
      <alignment vertical="center" wrapText="1"/>
    </xf>
    <xf numFmtId="182" fontId="14" fillId="0" borderId="0" xfId="0" applyNumberFormat="1" applyFont="1" applyAlignment="1">
      <alignment vertical="top" wrapText="1"/>
    </xf>
    <xf numFmtId="182" fontId="6" fillId="0" borderId="26" xfId="0" applyNumberFormat="1" applyFont="1" applyBorder="1" applyAlignment="1">
      <alignment/>
    </xf>
    <xf numFmtId="182" fontId="6" fillId="0" borderId="27" xfId="0" applyNumberFormat="1" applyFont="1" applyBorder="1" applyAlignment="1">
      <alignment/>
    </xf>
    <xf numFmtId="0" fontId="3" fillId="0" borderId="0" xfId="56" applyFont="1">
      <alignment/>
      <protection/>
    </xf>
    <xf numFmtId="182" fontId="14" fillId="0" borderId="0" xfId="58" applyNumberFormat="1" applyFont="1" applyAlignment="1">
      <alignment horizontal="left" vertical="top" wrapText="1"/>
      <protection/>
    </xf>
    <xf numFmtId="49" fontId="5" fillId="36" borderId="24" xfId="58" applyNumberFormat="1" applyFont="1" applyFill="1" applyBorder="1" applyAlignment="1">
      <alignment horizontal="center" vertical="center"/>
      <protection/>
    </xf>
    <xf numFmtId="182" fontId="5" fillId="36" borderId="23" xfId="58" applyNumberFormat="1" applyFont="1" applyFill="1" applyBorder="1" applyAlignment="1">
      <alignment horizontal="center" wrapText="1"/>
      <protection/>
    </xf>
    <xf numFmtId="49" fontId="5" fillId="0" borderId="25" xfId="58" applyNumberFormat="1" applyFont="1" applyBorder="1" applyAlignment="1">
      <alignment horizontal="center" vertical="center"/>
      <protection/>
    </xf>
    <xf numFmtId="182" fontId="5" fillId="0" borderId="26" xfId="58" applyNumberFormat="1" applyFont="1" applyBorder="1" applyAlignment="1">
      <alignment wrapText="1"/>
      <protection/>
    </xf>
    <xf numFmtId="182" fontId="5" fillId="0" borderId="26" xfId="58" applyNumberFormat="1" applyFont="1" applyBorder="1" applyAlignment="1">
      <alignment horizontal="right"/>
      <protection/>
    </xf>
    <xf numFmtId="182" fontId="5" fillId="0" borderId="27" xfId="58" applyNumberFormat="1" applyFont="1" applyBorder="1" applyAlignment="1">
      <alignment horizontal="right"/>
      <protection/>
    </xf>
    <xf numFmtId="49" fontId="4" fillId="0" borderId="25" xfId="58" applyNumberFormat="1" applyFont="1" applyBorder="1" applyAlignment="1">
      <alignment horizontal="center" vertical="center"/>
      <protection/>
    </xf>
    <xf numFmtId="182" fontId="4" fillId="0" borderId="26" xfId="58" applyNumberFormat="1" applyFont="1" applyBorder="1" applyAlignment="1">
      <alignment wrapText="1"/>
      <protection/>
    </xf>
    <xf numFmtId="182" fontId="4" fillId="0" borderId="26" xfId="58" applyNumberFormat="1" applyFont="1" applyBorder="1" applyAlignment="1">
      <alignment horizontal="right"/>
      <protection/>
    </xf>
    <xf numFmtId="182" fontId="4" fillId="0" borderId="27" xfId="58" applyNumberFormat="1" applyFont="1" applyBorder="1" applyAlignment="1">
      <alignment horizontal="right"/>
      <protection/>
    </xf>
    <xf numFmtId="49" fontId="5" fillId="36" borderId="25" xfId="58" applyNumberFormat="1" applyFont="1" applyFill="1" applyBorder="1" applyAlignment="1">
      <alignment horizontal="center" vertical="center"/>
      <protection/>
    </xf>
    <xf numFmtId="182" fontId="5" fillId="36" borderId="26" xfId="58" applyNumberFormat="1" applyFont="1" applyFill="1" applyBorder="1" applyAlignment="1">
      <alignment wrapText="1"/>
      <protection/>
    </xf>
    <xf numFmtId="182" fontId="5" fillId="36" borderId="26" xfId="58" applyNumberFormat="1" applyFont="1" applyFill="1" applyBorder="1" applyAlignment="1">
      <alignment horizontal="right"/>
      <protection/>
    </xf>
    <xf numFmtId="182" fontId="5" fillId="36" borderId="27" xfId="58" applyNumberFormat="1" applyFont="1" applyFill="1" applyBorder="1" applyAlignment="1">
      <alignment horizontal="right"/>
      <protection/>
    </xf>
    <xf numFmtId="182" fontId="5" fillId="0" borderId="26" xfId="58" applyNumberFormat="1" applyFont="1" applyBorder="1" applyAlignment="1">
      <alignment wrapText="1"/>
      <protection/>
    </xf>
    <xf numFmtId="49" fontId="5" fillId="36" borderId="28" xfId="58" applyNumberFormat="1" applyFont="1" applyFill="1" applyBorder="1" applyAlignment="1">
      <alignment horizontal="center" vertical="center"/>
      <protection/>
    </xf>
    <xf numFmtId="182" fontId="5" fillId="36" borderId="29" xfId="58" applyNumberFormat="1" applyFont="1" applyFill="1" applyBorder="1" applyAlignment="1">
      <alignment wrapText="1"/>
      <protection/>
    </xf>
    <xf numFmtId="182" fontId="5" fillId="36" borderId="29" xfId="58" applyNumberFormat="1" applyFont="1" applyFill="1" applyBorder="1" applyAlignment="1">
      <alignment horizontal="right"/>
      <protection/>
    </xf>
    <xf numFmtId="182" fontId="5" fillId="36" borderId="30" xfId="58" applyNumberFormat="1" applyFont="1" applyFill="1" applyBorder="1" applyAlignment="1">
      <alignment horizontal="right"/>
      <protection/>
    </xf>
    <xf numFmtId="182" fontId="10" fillId="0" borderId="0" xfId="0" applyNumberFormat="1" applyFont="1" applyBorder="1" applyAlignment="1">
      <alignment wrapText="1"/>
    </xf>
    <xf numFmtId="182" fontId="14" fillId="0" borderId="0" xfId="0" applyNumberFormat="1" applyFont="1" applyBorder="1" applyAlignment="1">
      <alignment wrapText="1"/>
    </xf>
    <xf numFmtId="182" fontId="5" fillId="36" borderId="28" xfId="0" applyNumberFormat="1" applyFont="1" applyFill="1" applyBorder="1" applyAlignment="1">
      <alignment horizontal="center" wrapText="1"/>
    </xf>
    <xf numFmtId="182" fontId="5" fillId="36" borderId="29" xfId="0" applyNumberFormat="1" applyFont="1" applyFill="1" applyBorder="1" applyAlignment="1">
      <alignment horizontal="center" wrapText="1"/>
    </xf>
    <xf numFmtId="182" fontId="15" fillId="0" borderId="0" xfId="0" applyNumberFormat="1" applyFont="1" applyBorder="1" applyAlignment="1">
      <alignment wrapText="1"/>
    </xf>
    <xf numFmtId="182" fontId="16" fillId="0" borderId="0" xfId="0" applyNumberFormat="1" applyFont="1" applyBorder="1" applyAlignment="1">
      <alignment wrapText="1"/>
    </xf>
    <xf numFmtId="182" fontId="14" fillId="0" borderId="0" xfId="0" applyNumberFormat="1" applyFont="1" applyBorder="1" applyAlignment="1">
      <alignment/>
    </xf>
    <xf numFmtId="49" fontId="8" fillId="36" borderId="23" xfId="0" applyNumberFormat="1" applyFont="1" applyFill="1" applyBorder="1" applyAlignment="1">
      <alignment horizontal="center" vertical="center" wrapText="1"/>
    </xf>
    <xf numFmtId="49" fontId="8" fillId="36" borderId="26" xfId="0" applyNumberFormat="1" applyFont="1" applyFill="1" applyBorder="1" applyAlignment="1">
      <alignment horizontal="center" vertical="center" wrapText="1"/>
    </xf>
    <xf numFmtId="182" fontId="8" fillId="36" borderId="23" xfId="0" applyNumberFormat="1" applyFont="1" applyFill="1" applyBorder="1" applyAlignment="1">
      <alignment horizontal="center" vertical="center" wrapText="1"/>
    </xf>
    <xf numFmtId="182" fontId="8" fillId="36" borderId="26" xfId="0" applyNumberFormat="1" applyFont="1" applyFill="1" applyBorder="1" applyAlignment="1">
      <alignment horizontal="center" vertical="center" wrapText="1"/>
    </xf>
    <xf numFmtId="182" fontId="8" fillId="36" borderId="24" xfId="0" applyNumberFormat="1" applyFont="1" applyFill="1" applyBorder="1" applyAlignment="1">
      <alignment horizontal="center" vertical="center"/>
    </xf>
    <xf numFmtId="182" fontId="8" fillId="36" borderId="25" xfId="0" applyNumberFormat="1" applyFont="1" applyFill="1" applyBorder="1" applyAlignment="1">
      <alignment horizontal="center" vertical="center"/>
    </xf>
    <xf numFmtId="182" fontId="4" fillId="0" borderId="0" xfId="0" applyNumberFormat="1" applyFont="1" applyAlignment="1">
      <alignment horizontal="left" wrapText="1"/>
    </xf>
    <xf numFmtId="182" fontId="14" fillId="0" borderId="0" xfId="0" applyNumberFormat="1" applyFont="1" applyBorder="1" applyAlignment="1">
      <alignment horizontal="left" vertical="center" wrapText="1"/>
    </xf>
    <xf numFmtId="182" fontId="21" fillId="36" borderId="23" xfId="52" applyNumberFormat="1" applyFont="1" applyFill="1" applyBorder="1" applyAlignment="1">
      <alignment horizontal="center" vertical="center" wrapText="1"/>
      <protection/>
    </xf>
    <xf numFmtId="182" fontId="21" fillId="36" borderId="26" xfId="52" applyNumberFormat="1" applyFont="1" applyFill="1" applyBorder="1" applyAlignment="1">
      <alignment horizontal="center" vertical="center" wrapText="1"/>
      <protection/>
    </xf>
    <xf numFmtId="182" fontId="21" fillId="36" borderId="31" xfId="52" applyNumberFormat="1" applyFont="1" applyFill="1" applyBorder="1" applyAlignment="1">
      <alignment horizontal="center" vertical="center" wrapText="1"/>
      <protection/>
    </xf>
    <xf numFmtId="182" fontId="21" fillId="36" borderId="27" xfId="52" applyNumberFormat="1" applyFont="1" applyFill="1" applyBorder="1" applyAlignment="1">
      <alignment horizontal="center" vertical="center" wrapText="1"/>
      <protection/>
    </xf>
    <xf numFmtId="0" fontId="4" fillId="0" borderId="0" xfId="56" applyFont="1" applyAlignment="1">
      <alignment horizontal="left" vertical="top" wrapText="1"/>
      <protection/>
    </xf>
    <xf numFmtId="0" fontId="10" fillId="0" borderId="0" xfId="52" applyFont="1">
      <alignment/>
      <protection/>
    </xf>
    <xf numFmtId="182" fontId="14" fillId="0" borderId="0" xfId="52" applyNumberFormat="1" applyFont="1" applyAlignment="1">
      <alignment wrapText="1"/>
      <protection/>
    </xf>
    <xf numFmtId="49" fontId="21" fillId="36" borderId="24" xfId="52" applyNumberFormat="1" applyFont="1" applyFill="1" applyBorder="1" applyAlignment="1">
      <alignment horizontal="center" vertical="center"/>
      <protection/>
    </xf>
    <xf numFmtId="49" fontId="21" fillId="36" borderId="25" xfId="52" applyNumberFormat="1" applyFont="1" applyFill="1" applyBorder="1" applyAlignment="1">
      <alignment horizontal="center" vertical="center"/>
      <protection/>
    </xf>
    <xf numFmtId="182" fontId="5" fillId="36" borderId="23" xfId="52" applyNumberFormat="1" applyFont="1" applyFill="1" applyBorder="1" applyAlignment="1">
      <alignment horizontal="center" vertical="center"/>
      <protection/>
    </xf>
    <xf numFmtId="182" fontId="5" fillId="36" borderId="23" xfId="53" applyNumberFormat="1" applyFont="1" applyFill="1" applyBorder="1" applyAlignment="1">
      <alignment horizontal="center" vertical="center" wrapText="1"/>
      <protection/>
    </xf>
    <xf numFmtId="182" fontId="5" fillId="36" borderId="26" xfId="53" applyNumberFormat="1" applyFont="1" applyFill="1" applyBorder="1" applyAlignment="1">
      <alignment horizontal="center" vertical="center" wrapText="1"/>
      <protection/>
    </xf>
    <xf numFmtId="182" fontId="5" fillId="36" borderId="31" xfId="53" applyNumberFormat="1" applyFont="1" applyFill="1" applyBorder="1" applyAlignment="1">
      <alignment horizontal="center" vertical="center" wrapText="1"/>
      <protection/>
    </xf>
    <xf numFmtId="0" fontId="10" fillId="0" borderId="0" xfId="53" applyFont="1" applyBorder="1">
      <alignment/>
      <protection/>
    </xf>
    <xf numFmtId="182" fontId="14" fillId="0" borderId="0" xfId="53" applyNumberFormat="1" applyFont="1" applyBorder="1" applyAlignment="1">
      <alignment wrapText="1"/>
      <protection/>
    </xf>
    <xf numFmtId="0" fontId="14" fillId="0" borderId="0" xfId="56" applyFont="1" applyAlignment="1">
      <alignment horizontal="left" vertical="top" wrapText="1"/>
      <protection/>
    </xf>
    <xf numFmtId="182" fontId="5" fillId="36" borderId="28" xfId="53" applyNumberFormat="1" applyFont="1" applyFill="1" applyBorder="1" applyAlignment="1">
      <alignment horizontal="center" wrapText="1"/>
      <protection/>
    </xf>
    <xf numFmtId="182" fontId="5" fillId="36" borderId="29" xfId="53" applyNumberFormat="1" applyFont="1" applyFill="1" applyBorder="1" applyAlignment="1">
      <alignment horizontal="center" wrapText="1"/>
      <protection/>
    </xf>
    <xf numFmtId="182" fontId="14" fillId="0" borderId="0" xfId="53" applyNumberFormat="1" applyFont="1" applyBorder="1" applyAlignment="1">
      <alignment horizontal="left" wrapText="1"/>
      <protection/>
    </xf>
    <xf numFmtId="49" fontId="5" fillId="36" borderId="24" xfId="53" applyNumberFormat="1" applyFont="1" applyFill="1" applyBorder="1" applyAlignment="1">
      <alignment horizontal="center" vertical="center"/>
      <protection/>
    </xf>
    <xf numFmtId="49" fontId="5" fillId="36" borderId="25" xfId="53" applyNumberFormat="1" applyFont="1" applyFill="1" applyBorder="1" applyAlignment="1">
      <alignment horizontal="center" vertical="center"/>
      <protection/>
    </xf>
    <xf numFmtId="182" fontId="14" fillId="0" borderId="0" xfId="54" applyNumberFormat="1" applyFont="1" applyBorder="1" applyAlignment="1">
      <alignment wrapText="1"/>
      <protection/>
    </xf>
    <xf numFmtId="182" fontId="5" fillId="36" borderId="28" xfId="60" applyNumberFormat="1" applyFont="1" applyFill="1" applyBorder="1" applyAlignment="1">
      <alignment horizontal="center" wrapText="1"/>
      <protection/>
    </xf>
    <xf numFmtId="182" fontId="5" fillId="36" borderId="29" xfId="60" applyNumberFormat="1" applyFont="1" applyFill="1" applyBorder="1" applyAlignment="1">
      <alignment horizontal="center" wrapText="1"/>
      <protection/>
    </xf>
    <xf numFmtId="182" fontId="14" fillId="0" borderId="0" xfId="60" applyNumberFormat="1" applyFont="1" applyBorder="1" applyAlignment="1">
      <alignment horizontal="left" vertical="top" wrapText="1"/>
      <protection/>
    </xf>
    <xf numFmtId="182" fontId="14" fillId="0" borderId="0" xfId="60" applyNumberFormat="1" applyFont="1" applyBorder="1" applyAlignment="1">
      <alignment vertical="top" wrapText="1"/>
      <protection/>
    </xf>
    <xf numFmtId="182" fontId="10" fillId="0" borderId="0" xfId="60" applyNumberFormat="1" applyFont="1" applyBorder="1" applyAlignment="1">
      <alignment wrapText="1"/>
      <protection/>
    </xf>
    <xf numFmtId="182" fontId="8" fillId="36" borderId="23" xfId="60" applyNumberFormat="1" applyFont="1" applyFill="1" applyBorder="1" applyAlignment="1">
      <alignment horizontal="center" vertical="center" wrapText="1"/>
      <protection/>
    </xf>
    <xf numFmtId="182" fontId="8" fillId="36" borderId="26" xfId="60" applyNumberFormat="1" applyFont="1" applyFill="1" applyBorder="1" applyAlignment="1">
      <alignment horizontal="center" vertical="center" wrapText="1"/>
      <protection/>
    </xf>
    <xf numFmtId="49" fontId="8" fillId="36" borderId="24" xfId="60" applyNumberFormat="1" applyFont="1" applyFill="1" applyBorder="1" applyAlignment="1">
      <alignment horizontal="center" vertical="center"/>
      <protection/>
    </xf>
    <xf numFmtId="49" fontId="8" fillId="36" borderId="25" xfId="60" applyNumberFormat="1" applyFont="1" applyFill="1" applyBorder="1" applyAlignment="1">
      <alignment horizontal="center" vertical="center"/>
      <protection/>
    </xf>
    <xf numFmtId="182" fontId="8" fillId="36" borderId="23" xfId="60" applyNumberFormat="1" applyFont="1" applyFill="1" applyBorder="1" applyAlignment="1">
      <alignment horizontal="center"/>
      <protection/>
    </xf>
    <xf numFmtId="182" fontId="8" fillId="36" borderId="31" xfId="60" applyNumberFormat="1" applyFont="1" applyFill="1" applyBorder="1" applyAlignment="1">
      <alignment horizontal="center"/>
      <protection/>
    </xf>
    <xf numFmtId="182" fontId="14" fillId="0" borderId="0" xfId="0" applyNumberFormat="1" applyFont="1" applyBorder="1" applyAlignment="1">
      <alignment horizontal="left" wrapText="1"/>
    </xf>
    <xf numFmtId="0" fontId="5" fillId="0" borderId="54" xfId="56" applyNumberFormat="1" applyFont="1" applyBorder="1" applyAlignment="1">
      <alignment horizontal="left"/>
      <protection/>
    </xf>
    <xf numFmtId="0" fontId="5" fillId="0" borderId="55" xfId="56" applyNumberFormat="1" applyFont="1" applyBorder="1" applyAlignment="1">
      <alignment horizontal="left"/>
      <protection/>
    </xf>
    <xf numFmtId="0" fontId="5" fillId="0" borderId="56" xfId="56" applyNumberFormat="1" applyFont="1" applyBorder="1" applyAlignment="1">
      <alignment horizontal="left"/>
      <protection/>
    </xf>
    <xf numFmtId="0" fontId="5" fillId="36" borderId="57" xfId="56" applyNumberFormat="1" applyFont="1" applyFill="1" applyBorder="1" applyAlignment="1">
      <alignment horizontal="left"/>
      <protection/>
    </xf>
    <xf numFmtId="0" fontId="5" fillId="36" borderId="58" xfId="56" applyNumberFormat="1" applyFont="1" applyFill="1" applyBorder="1" applyAlignment="1">
      <alignment horizontal="left"/>
      <protection/>
    </xf>
    <xf numFmtId="0" fontId="5" fillId="36" borderId="24" xfId="56" applyNumberFormat="1" applyFont="1" applyFill="1" applyBorder="1" applyAlignment="1">
      <alignment horizontal="center" vertical="center"/>
      <protection/>
    </xf>
    <xf numFmtId="0" fontId="5" fillId="36" borderId="23" xfId="56" applyNumberFormat="1" applyFont="1" applyFill="1" applyBorder="1" applyAlignment="1">
      <alignment horizontal="center" vertical="center"/>
      <protection/>
    </xf>
    <xf numFmtId="0" fontId="4" fillId="0" borderId="25" xfId="56" applyNumberFormat="1" applyFont="1" applyBorder="1" applyAlignment="1">
      <alignment horizontal="left"/>
      <protection/>
    </xf>
    <xf numFmtId="0" fontId="4" fillId="0" borderId="26" xfId="56" applyNumberFormat="1" applyFont="1" applyBorder="1" applyAlignment="1">
      <alignment horizontal="left"/>
      <protection/>
    </xf>
    <xf numFmtId="182" fontId="21" fillId="36" borderId="31" xfId="0" applyNumberFormat="1" applyFont="1" applyFill="1" applyBorder="1" applyAlignment="1" applyProtection="1">
      <alignment horizontal="center" vertical="center" wrapText="1"/>
      <protection/>
    </xf>
    <xf numFmtId="182" fontId="21" fillId="36" borderId="27" xfId="0" applyNumberFormat="1" applyFont="1" applyFill="1" applyBorder="1" applyAlignment="1" applyProtection="1">
      <alignment horizontal="center" vertical="center" wrapText="1"/>
      <protection/>
    </xf>
    <xf numFmtId="182" fontId="5" fillId="0" borderId="26" xfId="0" applyNumberFormat="1" applyFont="1" applyBorder="1" applyAlignment="1">
      <alignment horizontal="left" wrapText="1"/>
    </xf>
    <xf numFmtId="182" fontId="5" fillId="0" borderId="27" xfId="0" applyNumberFormat="1" applyFont="1" applyBorder="1" applyAlignment="1">
      <alignment horizontal="left" wrapText="1"/>
    </xf>
    <xf numFmtId="49" fontId="21" fillId="36" borderId="24" xfId="0" applyNumberFormat="1" applyFont="1" applyFill="1" applyBorder="1" applyAlignment="1">
      <alignment horizontal="center" vertical="center"/>
    </xf>
    <xf numFmtId="49" fontId="21" fillId="36" borderId="25" xfId="0" applyNumberFormat="1" applyFont="1" applyFill="1" applyBorder="1" applyAlignment="1">
      <alignment horizontal="center" vertical="center"/>
    </xf>
    <xf numFmtId="182" fontId="21" fillId="36" borderId="23" xfId="0" applyNumberFormat="1" applyFont="1" applyFill="1" applyBorder="1" applyAlignment="1">
      <alignment horizontal="center" vertical="center" wrapText="1"/>
    </xf>
    <xf numFmtId="182" fontId="21" fillId="36" borderId="26" xfId="0" applyNumberFormat="1" applyFont="1" applyFill="1" applyBorder="1" applyAlignment="1">
      <alignment horizontal="center" vertical="center" wrapText="1"/>
    </xf>
    <xf numFmtId="182" fontId="21" fillId="36" borderId="23" xfId="0" applyNumberFormat="1" applyFont="1" applyFill="1" applyBorder="1" applyAlignment="1" applyProtection="1">
      <alignment horizontal="center" vertical="center" wrapText="1"/>
      <protection/>
    </xf>
    <xf numFmtId="182" fontId="21" fillId="36" borderId="26" xfId="0" applyNumberFormat="1" applyFont="1" applyFill="1" applyBorder="1" applyAlignment="1" applyProtection="1">
      <alignment horizontal="center" vertical="center" wrapText="1"/>
      <protection/>
    </xf>
    <xf numFmtId="49" fontId="5" fillId="36" borderId="28" xfId="0" applyNumberFormat="1" applyFont="1" applyFill="1" applyBorder="1" applyAlignment="1">
      <alignment horizontal="center" vertical="center"/>
    </xf>
    <xf numFmtId="49" fontId="5" fillId="36" borderId="29" xfId="0" applyNumberFormat="1" applyFont="1" applyFill="1" applyBorder="1" applyAlignment="1">
      <alignment horizontal="center" vertical="center"/>
    </xf>
    <xf numFmtId="182" fontId="14" fillId="0" borderId="0" xfId="55" applyNumberFormat="1" applyFont="1" applyBorder="1" applyAlignment="1">
      <alignment horizontal="left"/>
      <protection/>
    </xf>
    <xf numFmtId="0" fontId="0" fillId="0" borderId="0" xfId="0" applyAlignment="1">
      <alignment/>
    </xf>
    <xf numFmtId="182" fontId="21" fillId="36" borderId="23" xfId="0" applyNumberFormat="1" applyFont="1" applyFill="1" applyBorder="1" applyAlignment="1">
      <alignment horizontal="center"/>
    </xf>
    <xf numFmtId="182" fontId="21" fillId="36" borderId="31" xfId="0" applyNumberFormat="1" applyFont="1" applyFill="1" applyBorder="1" applyAlignment="1">
      <alignment horizontal="center"/>
    </xf>
    <xf numFmtId="182" fontId="14" fillId="0" borderId="0" xfId="0" applyNumberFormat="1" applyFont="1" applyBorder="1" applyAlignment="1">
      <alignment horizontal="left" vertical="top" wrapText="1"/>
    </xf>
    <xf numFmtId="182" fontId="4" fillId="0" borderId="29" xfId="55" applyNumberFormat="1" applyFont="1" applyBorder="1" applyAlignment="1">
      <alignment horizontal="left" wrapText="1"/>
      <protection/>
    </xf>
    <xf numFmtId="182" fontId="4" fillId="0" borderId="26" xfId="55" applyNumberFormat="1" applyFont="1" applyBorder="1" applyAlignment="1">
      <alignment horizontal="left" wrapText="1"/>
      <protection/>
    </xf>
    <xf numFmtId="182" fontId="5" fillId="36" borderId="25" xfId="55" applyNumberFormat="1" applyFont="1" applyFill="1" applyBorder="1" applyAlignment="1">
      <alignment horizontal="left" wrapText="1"/>
      <protection/>
    </xf>
    <xf numFmtId="182" fontId="5" fillId="36" borderId="26" xfId="55" applyNumberFormat="1" applyFont="1" applyFill="1" applyBorder="1" applyAlignment="1">
      <alignment horizontal="left" wrapText="1"/>
      <protection/>
    </xf>
    <xf numFmtId="182" fontId="5" fillId="36" borderId="25" xfId="55" applyNumberFormat="1" applyFont="1" applyFill="1" applyBorder="1" applyAlignment="1">
      <alignment horizontal="left" vertical="center" wrapText="1"/>
      <protection/>
    </xf>
    <xf numFmtId="182" fontId="5" fillId="36" borderId="26" xfId="55" applyNumberFormat="1" applyFont="1" applyFill="1" applyBorder="1" applyAlignment="1">
      <alignment horizontal="left" vertical="center" wrapText="1"/>
      <protection/>
    </xf>
    <xf numFmtId="182" fontId="21" fillId="36" borderId="23" xfId="55" applyNumberFormat="1" applyFont="1" applyFill="1" applyBorder="1" applyAlignment="1">
      <alignment horizontal="center" vertical="center" wrapText="1"/>
      <protection/>
    </xf>
    <xf numFmtId="182" fontId="21" fillId="36" borderId="31" xfId="55" applyNumberFormat="1" applyFont="1" applyFill="1" applyBorder="1" applyAlignment="1">
      <alignment horizontal="center" vertical="center" wrapText="1"/>
      <protection/>
    </xf>
    <xf numFmtId="182" fontId="21" fillId="36" borderId="24" xfId="0" applyNumberFormat="1" applyFont="1" applyFill="1" applyBorder="1" applyAlignment="1">
      <alignment horizontal="center" vertical="center" wrapText="1"/>
    </xf>
    <xf numFmtId="182" fontId="21" fillId="36" borderId="25" xfId="0" applyNumberFormat="1" applyFont="1" applyFill="1" applyBorder="1" applyAlignment="1">
      <alignment horizontal="center" vertical="center" wrapText="1"/>
    </xf>
    <xf numFmtId="182" fontId="21" fillId="36" borderId="59" xfId="0" applyNumberFormat="1" applyFont="1" applyFill="1" applyBorder="1" applyAlignment="1">
      <alignment horizontal="center" vertical="center" wrapText="1"/>
    </xf>
    <xf numFmtId="182" fontId="21" fillId="36" borderId="60" xfId="0" applyNumberFormat="1" applyFont="1" applyFill="1" applyBorder="1" applyAlignment="1">
      <alignment horizontal="center" vertical="center" wrapText="1"/>
    </xf>
    <xf numFmtId="182" fontId="10" fillId="0" borderId="0" xfId="0" applyNumberFormat="1" applyFont="1" applyBorder="1" applyAlignment="1">
      <alignment horizontal="left" vertical="top" wrapText="1"/>
    </xf>
    <xf numFmtId="49" fontId="5" fillId="36" borderId="61" xfId="0" applyNumberFormat="1" applyFont="1" applyFill="1" applyBorder="1" applyAlignment="1">
      <alignment horizontal="center" vertical="center"/>
    </xf>
    <xf numFmtId="49" fontId="5" fillId="36" borderId="62" xfId="0" applyNumberFormat="1" applyFont="1" applyFill="1" applyBorder="1" applyAlignment="1">
      <alignment horizontal="center" vertical="center"/>
    </xf>
    <xf numFmtId="182" fontId="5" fillId="36" borderId="59" xfId="0" applyNumberFormat="1" applyFont="1" applyFill="1" applyBorder="1" applyAlignment="1">
      <alignment horizontal="center" vertical="center" wrapText="1"/>
    </xf>
    <xf numFmtId="182" fontId="5" fillId="36" borderId="60" xfId="0" applyNumberFormat="1" applyFont="1" applyFill="1" applyBorder="1" applyAlignment="1">
      <alignment horizontal="center" vertical="center" wrapText="1"/>
    </xf>
    <xf numFmtId="0" fontId="5" fillId="36" borderId="59" xfId="0" applyFont="1" applyFill="1" applyBorder="1" applyAlignment="1">
      <alignment horizontal="center" vertical="center" wrapText="1"/>
    </xf>
    <xf numFmtId="0" fontId="5" fillId="36" borderId="60" xfId="0" applyFont="1" applyFill="1" applyBorder="1" applyAlignment="1">
      <alignment horizontal="center" vertical="center" wrapText="1"/>
    </xf>
    <xf numFmtId="182" fontId="5" fillId="36" borderId="63" xfId="0" applyNumberFormat="1" applyFont="1" applyFill="1" applyBorder="1" applyAlignment="1">
      <alignment horizontal="center" vertical="center" wrapText="1"/>
    </xf>
    <xf numFmtId="182" fontId="5" fillId="36" borderId="64" xfId="0" applyNumberFormat="1" applyFont="1" applyFill="1" applyBorder="1" applyAlignment="1">
      <alignment horizontal="center" vertical="center" wrapText="1"/>
    </xf>
    <xf numFmtId="182" fontId="14" fillId="0" borderId="0" xfId="0" applyNumberFormat="1" applyFont="1" applyBorder="1" applyAlignment="1">
      <alignment vertical="top" wrapText="1"/>
    </xf>
    <xf numFmtId="49" fontId="21" fillId="36" borderId="61" xfId="0" applyNumberFormat="1" applyFont="1" applyFill="1" applyBorder="1" applyAlignment="1">
      <alignment horizontal="center" vertical="center"/>
    </xf>
    <xf numFmtId="49" fontId="21" fillId="36" borderId="62" xfId="0" applyNumberFormat="1" applyFont="1" applyFill="1" applyBorder="1" applyAlignment="1">
      <alignment horizontal="center" vertical="center"/>
    </xf>
    <xf numFmtId="182" fontId="5" fillId="36" borderId="57" xfId="0" applyNumberFormat="1" applyFont="1" applyFill="1" applyBorder="1" applyAlignment="1">
      <alignment horizontal="center" wrapText="1"/>
    </xf>
    <xf numFmtId="182" fontId="5" fillId="36" borderId="58" xfId="0" applyNumberFormat="1" applyFont="1" applyFill="1" applyBorder="1" applyAlignment="1">
      <alignment horizontal="center" wrapText="1"/>
    </xf>
    <xf numFmtId="0" fontId="37" fillId="0" borderId="0" xfId="0" applyFont="1" applyAlignment="1">
      <alignment horizontal="center" vertical="center"/>
    </xf>
    <xf numFmtId="0" fontId="38" fillId="40" borderId="65" xfId="0" applyFont="1" applyFill="1" applyBorder="1" applyAlignment="1">
      <alignment vertical="top" wrapText="1"/>
    </xf>
    <xf numFmtId="0" fontId="0" fillId="0" borderId="66" xfId="0" applyBorder="1" applyAlignment="1">
      <alignment vertical="top" wrapText="1"/>
    </xf>
    <xf numFmtId="0" fontId="0" fillId="0" borderId="67" xfId="0" applyBorder="1" applyAlignment="1">
      <alignment vertical="top" wrapText="1"/>
    </xf>
    <xf numFmtId="0" fontId="39" fillId="43" borderId="49" xfId="0" applyFont="1" applyFill="1" applyBorder="1" applyAlignment="1">
      <alignment vertical="top" wrapText="1"/>
    </xf>
    <xf numFmtId="0" fontId="0" fillId="0" borderId="68" xfId="0" applyBorder="1" applyAlignment="1">
      <alignment vertical="top" wrapText="1"/>
    </xf>
    <xf numFmtId="0" fontId="0" fillId="0" borderId="69" xfId="0" applyBorder="1" applyAlignment="1">
      <alignment vertical="top" wrapText="1"/>
    </xf>
    <xf numFmtId="0" fontId="0" fillId="0" borderId="70" xfId="0" applyBorder="1" applyAlignment="1">
      <alignment vertical="top" wrapText="1"/>
    </xf>
    <xf numFmtId="182" fontId="14" fillId="0" borderId="0" xfId="58" applyNumberFormat="1" applyFont="1" applyAlignment="1">
      <alignment horizontal="left" vertical="top" wrapText="1"/>
      <protection/>
    </xf>
    <xf numFmtId="182" fontId="10" fillId="0" borderId="0" xfId="0" applyNumberFormat="1" applyFont="1" applyAlignment="1">
      <alignment wrapText="1"/>
    </xf>
    <xf numFmtId="182" fontId="14" fillId="0" borderId="0" xfId="0" applyNumberFormat="1" applyFont="1" applyAlignment="1">
      <alignment horizontal="left" vertical="top" wrapText="1"/>
    </xf>
    <xf numFmtId="182" fontId="41" fillId="44" borderId="0" xfId="58" applyNumberFormat="1" applyFont="1" applyFill="1" applyAlignment="1">
      <alignment horizontal="left" wrapText="1"/>
      <protection/>
    </xf>
    <xf numFmtId="182" fontId="43" fillId="44" borderId="0" xfId="58" applyNumberFormat="1" applyFont="1" applyFill="1" applyAlignment="1">
      <alignment horizontal="left" wrapText="1"/>
      <protection/>
    </xf>
    <xf numFmtId="0" fontId="4" fillId="0" borderId="0" xfId="56" applyNumberFormat="1" applyFont="1" applyAlignment="1">
      <alignment horizontal="center"/>
      <protection/>
    </xf>
    <xf numFmtId="0" fontId="14" fillId="0" borderId="0" xfId="56" applyNumberFormat="1" applyFont="1" applyAlignment="1">
      <alignment horizontal="left" wrapText="1"/>
      <protection/>
    </xf>
    <xf numFmtId="0" fontId="4" fillId="0" borderId="0" xfId="56" applyNumberFormat="1" applyFont="1" applyAlignment="1">
      <alignment horizontal="justify" wrapText="1"/>
      <protection/>
    </xf>
    <xf numFmtId="182" fontId="6" fillId="0" borderId="0" xfId="53" applyNumberFormat="1" applyFont="1" applyBorder="1" applyAlignment="1">
      <alignment horizontal="left" wrapText="1"/>
      <protection/>
    </xf>
    <xf numFmtId="0" fontId="14" fillId="0" borderId="0" xfId="56" applyNumberFormat="1" applyFont="1" applyAlignment="1">
      <alignment horizontal="left"/>
      <protection/>
    </xf>
    <xf numFmtId="0" fontId="4" fillId="0" borderId="0" xfId="56" applyNumberFormat="1" applyFont="1" applyAlignment="1">
      <alignment horizontal="left" wrapText="1"/>
      <protection/>
    </xf>
    <xf numFmtId="49" fontId="5" fillId="37" borderId="25" xfId="0" applyNumberFormat="1" applyFont="1" applyFill="1" applyBorder="1" applyAlignment="1">
      <alignment horizontal="left" vertical="top"/>
    </xf>
    <xf numFmtId="49" fontId="5" fillId="37" borderId="26" xfId="0" applyNumberFormat="1" applyFont="1" applyFill="1" applyBorder="1" applyAlignment="1">
      <alignment horizontal="left" vertical="top"/>
    </xf>
    <xf numFmtId="49" fontId="5" fillId="0" borderId="25" xfId="0" applyNumberFormat="1" applyFont="1" applyBorder="1" applyAlignment="1">
      <alignment horizontal="left" vertical="center"/>
    </xf>
    <xf numFmtId="49" fontId="5" fillId="0" borderId="26" xfId="0" applyNumberFormat="1" applyFont="1" applyBorder="1" applyAlignment="1">
      <alignment horizontal="left" vertical="center"/>
    </xf>
    <xf numFmtId="0" fontId="16" fillId="0" borderId="0" xfId="0" applyFont="1" applyAlignment="1">
      <alignment horizontal="justify" vertical="top" wrapText="1"/>
    </xf>
    <xf numFmtId="180" fontId="16" fillId="0" borderId="0" xfId="69" applyFont="1" applyAlignment="1">
      <alignment horizontal="left" vertical="top" wrapText="1"/>
    </xf>
    <xf numFmtId="0" fontId="4" fillId="0" borderId="0" xfId="0" applyFont="1" applyAlignment="1">
      <alignment horizontal="left"/>
    </xf>
    <xf numFmtId="0" fontId="4" fillId="0" borderId="0" xfId="56" applyNumberFormat="1" applyFont="1" applyAlignment="1">
      <alignment horizontal="left" vertical="top" wrapText="1"/>
      <protection/>
    </xf>
    <xf numFmtId="0" fontId="11" fillId="0" borderId="0" xfId="0" applyFont="1" applyAlignment="1">
      <alignment horizontal="left" wrapText="1"/>
    </xf>
    <xf numFmtId="0" fontId="11" fillId="0" borderId="0" xfId="0" applyFont="1" applyAlignment="1">
      <alignment horizontal="justify" vertical="top" wrapText="1"/>
    </xf>
    <xf numFmtId="49" fontId="11" fillId="0" borderId="0" xfId="0" applyNumberFormat="1" applyFont="1" applyAlignment="1">
      <alignment horizontal="left" vertical="top" wrapText="1"/>
    </xf>
    <xf numFmtId="0" fontId="16" fillId="0" borderId="0" xfId="0" applyFont="1" applyAlignment="1">
      <alignment horizontal="left" vertical="top"/>
    </xf>
    <xf numFmtId="0" fontId="16" fillId="0" borderId="0" xfId="0" applyFont="1" applyAlignment="1">
      <alignment horizontal="justify" vertical="top"/>
    </xf>
    <xf numFmtId="0" fontId="11" fillId="0" borderId="0" xfId="0" applyFont="1" applyAlignment="1">
      <alignment horizontal="justify" vertical="top"/>
    </xf>
    <xf numFmtId="0" fontId="15" fillId="0" borderId="0" xfId="0" applyFont="1" applyAlignment="1">
      <alignment horizontal="left" vertical="center" wrapText="1"/>
    </xf>
    <xf numFmtId="0" fontId="22" fillId="0" borderId="0" xfId="0" applyFont="1" applyAlignment="1">
      <alignment horizontal="justify" vertical="top" wrapText="1"/>
    </xf>
    <xf numFmtId="49" fontId="11" fillId="0" borderId="0" xfId="0" applyNumberFormat="1" applyFont="1" applyAlignment="1">
      <alignment horizontal="left" vertical="center" wrapText="1"/>
    </xf>
  </cellXfs>
  <cellStyles count="5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_Nota Nr 1" xfId="52"/>
    <cellStyle name="Normal_Nota Nr 2" xfId="53"/>
    <cellStyle name="Normal_Nota Nr 4" xfId="54"/>
    <cellStyle name="Normal_Nota Nr 5" xfId="55"/>
    <cellStyle name="Normal_SHEET" xfId="56"/>
    <cellStyle name="Normalny 2" xfId="57"/>
    <cellStyle name="Normalny_Nota Nr 15" xfId="58"/>
    <cellStyle name="Normalny_Nota Nr 28" xfId="59"/>
    <cellStyle name="Normalny_Nota Nr 6_1" xfId="60"/>
    <cellStyle name="Obliczenia" xfId="61"/>
    <cellStyle name="Followed Hyperlink" xfId="62"/>
    <cellStyle name="Percent" xfId="63"/>
    <cellStyle name="Suma" xfId="64"/>
    <cellStyle name="Tekst objaśnienia" xfId="65"/>
    <cellStyle name="Tekst ostrzeżenia" xfId="66"/>
    <cellStyle name="Tytuł" xfId="67"/>
    <cellStyle name="Uwaga" xfId="68"/>
    <cellStyle name="Currency" xfId="69"/>
    <cellStyle name="Currency [0]" xfId="70"/>
    <cellStyle name="Złe"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152400</xdr:colOff>
      <xdr:row>0</xdr:row>
      <xdr:rowOff>57150</xdr:rowOff>
    </xdr:from>
    <xdr:ext cx="4686300" cy="4743450"/>
    <xdr:sp>
      <xdr:nvSpPr>
        <xdr:cNvPr id="1" name="Text Box 1"/>
        <xdr:cNvSpPr txBox="1">
          <a:spLocks noChangeArrowheads="1"/>
        </xdr:cNvSpPr>
      </xdr:nvSpPr>
      <xdr:spPr>
        <a:xfrm>
          <a:off x="152400" y="57150"/>
          <a:ext cx="4686300" cy="47434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2400" b="1" i="1" u="none" baseline="0">
              <a:solidFill>
                <a:srgbClr val="333399"/>
              </a:solidFill>
              <a:latin typeface="Arial"/>
              <a:ea typeface="Arial"/>
              <a:cs typeface="Arial"/>
            </a:rPr>
            <a:t>Veriori S.A.</a:t>
          </a:r>
          <a:r>
            <a:rPr lang="en-US" cap="none" sz="1200" b="0" i="0" u="none" baseline="0">
              <a:solidFill>
                <a:srgbClr val="333399"/>
              </a:solidFill>
              <a:latin typeface="Arial Black"/>
              <a:ea typeface="Arial Black"/>
              <a:cs typeface="Arial Black"/>
            </a:rPr>
            <a:t>
</a:t>
          </a:r>
          <a:r>
            <a:rPr lang="en-US" cap="none" sz="1200" b="0" i="0" u="none" baseline="0">
              <a:solidFill>
                <a:srgbClr val="333399"/>
              </a:solidFill>
              <a:latin typeface="Arial Black"/>
              <a:ea typeface="Arial Black"/>
              <a:cs typeface="Arial Black"/>
            </a:rPr>
            <a:t> 
</a:t>
          </a:r>
          <a:r>
            <a:rPr lang="en-US" cap="none" sz="1200" b="0" i="0" u="none" baseline="0">
              <a:solidFill>
                <a:srgbClr val="333399"/>
              </a:solidFill>
              <a:latin typeface="Arial Black"/>
              <a:ea typeface="Arial Black"/>
              <a:cs typeface="Arial Black"/>
            </a:rPr>
            <a:t>
</a:t>
          </a:r>
          <a:r>
            <a:rPr lang="en-US" cap="none" sz="1200" b="0" i="0" u="none" baseline="0">
              <a:solidFill>
                <a:srgbClr val="333399"/>
              </a:solidFill>
              <a:latin typeface="Arial Black"/>
              <a:ea typeface="Arial Black"/>
              <a:cs typeface="Arial Black"/>
            </a:rPr>
            <a:t>
</a:t>
          </a:r>
          <a:r>
            <a:rPr lang="en-US" cap="none" sz="1200" b="0" i="0" u="none" baseline="0">
              <a:solidFill>
                <a:srgbClr val="333399"/>
              </a:solidFill>
              <a:latin typeface="Arial Black"/>
              <a:ea typeface="Arial Black"/>
              <a:cs typeface="Arial Black"/>
            </a:rPr>
            <a:t>
</a:t>
          </a:r>
          <a:r>
            <a:rPr lang="en-US" cap="none" sz="1800" b="1" i="1" u="none" baseline="0">
              <a:solidFill>
                <a:srgbClr val="333399"/>
              </a:solidFill>
              <a:latin typeface="Times New Roman CE"/>
              <a:ea typeface="Times New Roman CE"/>
              <a:cs typeface="Times New Roman CE"/>
            </a:rPr>
            <a:t>SPRAWOZDANIE FINANSOWE 
</a:t>
          </a:r>
          <a:r>
            <a:rPr lang="en-US" cap="none" sz="1800" b="1" i="1" u="none" baseline="0">
              <a:solidFill>
                <a:srgbClr val="333399"/>
              </a:solidFill>
              <a:latin typeface="Times New Roman CE"/>
              <a:ea typeface="Times New Roman CE"/>
              <a:cs typeface="Times New Roman CE"/>
            </a:rPr>
            <a:t>ZA OKRES
</a:t>
          </a:r>
          <a:r>
            <a:rPr lang="en-US" cap="none" sz="1800" b="1" i="1" u="none" baseline="0">
              <a:solidFill>
                <a:srgbClr val="333399"/>
              </a:solidFill>
              <a:latin typeface="Times New Roman CE"/>
              <a:ea typeface="Times New Roman CE"/>
              <a:cs typeface="Times New Roman CE"/>
            </a:rPr>
            <a:t> OD </a:t>
          </a:r>
          <a:r>
            <a:rPr lang="en-US" cap="none" sz="1800" b="1" i="1" u="none" baseline="0">
              <a:solidFill>
                <a:srgbClr val="333399"/>
              </a:solidFill>
              <a:latin typeface="Times New Roman CE"/>
              <a:ea typeface="Times New Roman CE"/>
              <a:cs typeface="Times New Roman CE"/>
            </a:rPr>
            <a:t>0</a:t>
          </a:r>
          <a:r>
            <a:rPr lang="en-US" cap="none" sz="1800" b="1" i="1" u="none" baseline="0">
              <a:solidFill>
                <a:srgbClr val="333399"/>
              </a:solidFill>
              <a:latin typeface="Times New Roman CE"/>
              <a:ea typeface="Times New Roman CE"/>
              <a:cs typeface="Times New Roman CE"/>
            </a:rPr>
            <a:t>1.</a:t>
          </a:r>
          <a:r>
            <a:rPr lang="en-US" cap="none" sz="1800" b="1" i="1" u="none" baseline="0">
              <a:solidFill>
                <a:srgbClr val="333399"/>
              </a:solidFill>
              <a:latin typeface="Times New Roman CE"/>
              <a:ea typeface="Times New Roman CE"/>
              <a:cs typeface="Times New Roman CE"/>
            </a:rPr>
            <a:t>01</a:t>
          </a:r>
          <a:r>
            <a:rPr lang="en-US" cap="none" sz="1800" b="1" i="1" u="none" baseline="0">
              <a:solidFill>
                <a:srgbClr val="333399"/>
              </a:solidFill>
              <a:latin typeface="Times New Roman CE"/>
              <a:ea typeface="Times New Roman CE"/>
              <a:cs typeface="Times New Roman CE"/>
            </a:rPr>
            <a:t>.20</a:t>
          </a:r>
          <a:r>
            <a:rPr lang="en-US" cap="none" sz="1800" b="1" i="1" u="none" baseline="0">
              <a:solidFill>
                <a:srgbClr val="333399"/>
              </a:solidFill>
              <a:latin typeface="Times New Roman CE"/>
              <a:ea typeface="Times New Roman CE"/>
              <a:cs typeface="Times New Roman CE"/>
            </a:rPr>
            <a:t>19</a:t>
          </a:r>
          <a:r>
            <a:rPr lang="en-US" cap="none" sz="1800" b="1" i="1" u="none" baseline="0">
              <a:solidFill>
                <a:srgbClr val="333399"/>
              </a:solidFill>
              <a:latin typeface="Times New Roman CE"/>
              <a:ea typeface="Times New Roman CE"/>
              <a:cs typeface="Times New Roman CE"/>
            </a:rPr>
            <a:t> DO 31.12.20</a:t>
          </a:r>
          <a:r>
            <a:rPr lang="en-US" cap="none" sz="1800" b="1" i="1" u="none" baseline="0">
              <a:solidFill>
                <a:srgbClr val="333399"/>
              </a:solidFill>
              <a:latin typeface="Times New Roman CE"/>
              <a:ea typeface="Times New Roman CE"/>
              <a:cs typeface="Times New Roman CE"/>
            </a:rPr>
            <a:t>19</a:t>
          </a:r>
          <a:r>
            <a:rPr lang="en-US" cap="none" sz="1800" b="1" i="1" u="none" baseline="0">
              <a:solidFill>
                <a:srgbClr val="333399"/>
              </a:solidFill>
              <a:latin typeface="Times New Roman CE"/>
              <a:ea typeface="Times New Roman CE"/>
              <a:cs typeface="Times New Roman CE"/>
            </a:rPr>
            <a:t> ROKU 
</a:t>
          </a:r>
          <a:r>
            <a:rPr lang="en-US" cap="none" sz="1800" b="1" i="1" u="none" baseline="0">
              <a:solidFill>
                <a:srgbClr val="333399"/>
              </a:solidFill>
              <a:latin typeface="Times New Roman CE"/>
              <a:ea typeface="Times New Roman CE"/>
              <a:cs typeface="Times New Roman CE"/>
            </a:rPr>
            <a:t>
</a:t>
          </a:r>
          <a:r>
            <a:rPr lang="en-US" cap="none" sz="1800" b="1" i="1" u="none" baseline="0">
              <a:solidFill>
                <a:srgbClr val="333399"/>
              </a:solidFill>
              <a:latin typeface="Times New Roman CE"/>
              <a:ea typeface="Times New Roman CE"/>
              <a:cs typeface="Times New Roman CE"/>
            </a:rPr>
            <a:t>OBEJMUJĄCE:</a:t>
          </a:r>
          <a:r>
            <a:rPr lang="en-US" cap="none" sz="1800" b="1" i="1" u="none" baseline="0">
              <a:solidFill>
                <a:srgbClr val="000000"/>
              </a:solidFill>
              <a:latin typeface="Times New Roman CE"/>
              <a:ea typeface="Times New Roman CE"/>
              <a:cs typeface="Times New Roman CE"/>
            </a:rPr>
            <a:t>
</a:t>
          </a:r>
          <a:r>
            <a:rPr lang="en-US" cap="none" sz="1200" b="0" i="0" u="none" baseline="0">
              <a:solidFill>
                <a:srgbClr val="000000"/>
              </a:solidFill>
              <a:latin typeface="Arial Black"/>
              <a:ea typeface="Arial Black"/>
              <a:cs typeface="Arial Black"/>
            </a:rPr>
            <a:t>
</a:t>
          </a:r>
          <a:r>
            <a:rPr lang="en-US" cap="none" sz="1200" b="0" i="0" u="none" baseline="0">
              <a:solidFill>
                <a:srgbClr val="000000"/>
              </a:solidFill>
              <a:latin typeface="Arial Black"/>
              <a:ea typeface="Arial Black"/>
              <a:cs typeface="Arial Black"/>
            </a:rPr>
            <a:t>
</a:t>
          </a:r>
          <a:r>
            <a:rPr lang="en-US" cap="none" sz="1200" b="0" i="0" u="none" baseline="0">
              <a:solidFill>
                <a:srgbClr val="000000"/>
              </a:solidFill>
              <a:latin typeface="Arial Black"/>
              <a:ea typeface="Arial Black"/>
              <a:cs typeface="Arial Black"/>
            </a:rPr>
            <a:t>
</a:t>
          </a:r>
          <a:r>
            <a:rPr lang="en-US" cap="none" sz="1200" b="0" i="0" u="none" baseline="0">
              <a:solidFill>
                <a:srgbClr val="000000"/>
              </a:solidFill>
              <a:latin typeface="Arial Black"/>
              <a:ea typeface="Arial Black"/>
              <a:cs typeface="Arial Black"/>
            </a:rPr>
            <a:t>
</a:t>
          </a:r>
          <a:r>
            <a:rPr lang="en-US" cap="none" sz="1200" b="0" i="0" u="none" baseline="0">
              <a:solidFill>
                <a:srgbClr val="000000"/>
              </a:solidFill>
              <a:latin typeface="Arial Black"/>
              <a:ea typeface="Arial Black"/>
              <a:cs typeface="Arial Black"/>
            </a:rPr>
            <a:t>
</a:t>
          </a:r>
          <a:r>
            <a:rPr lang="en-US" cap="none" sz="1200" b="0" i="0" u="none" baseline="0">
              <a:solidFill>
                <a:srgbClr val="000000"/>
              </a:solidFill>
              <a:latin typeface="Arial Black"/>
              <a:ea typeface="Arial Black"/>
              <a:cs typeface="Arial Black"/>
            </a:rPr>
            <a:t>
</a:t>
          </a:r>
          <a:r>
            <a:rPr lang="en-US" cap="none" sz="1200" b="0" i="0" u="none" baseline="0">
              <a:solidFill>
                <a:srgbClr val="000000"/>
              </a:solidFill>
              <a:latin typeface="Arial Black"/>
              <a:ea typeface="Arial Black"/>
              <a:cs typeface="Arial Black"/>
            </a:rPr>
            <a:t>
</a:t>
          </a:r>
          <a:r>
            <a:rPr lang="en-US" cap="none" sz="1200" b="0" i="0" u="none" baseline="0">
              <a:solidFill>
                <a:srgbClr val="000000"/>
              </a:solidFill>
              <a:latin typeface="Arial Black"/>
              <a:ea typeface="Arial Black"/>
              <a:cs typeface="Arial Black"/>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deloitteresources.com/Documents%20and%20Settings\rzielinska\Local%20Settings\Temporary%20Internet%20Files\OLK7F\jednostkowe%20-polskie\Wz&#243;r%20sprawozdania_por&#243;wnawcz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ytuł"/>
      <sheetName val="Aktywa"/>
      <sheetName val="Pasywa"/>
      <sheetName val="RZiS"/>
      <sheetName val="Zestawienie zmian w kapitale"/>
      <sheetName val="Przepływy - metoda pośrednia"/>
      <sheetName val="Przepływy - metoda bezpośrednia"/>
      <sheetName val="nota nr 1"/>
      <sheetName val="nota nr 2"/>
      <sheetName val="nota nr 3 (p)"/>
      <sheetName val="nota nr 4 "/>
      <sheetName val="nota nr 4 cd."/>
      <sheetName val="nota 5"/>
      <sheetName val="nota nr 6 i 7 (p)"/>
      <sheetName val="nota nr 8"/>
      <sheetName val="nota nr 9 (P)"/>
      <sheetName val="nota nr 10"/>
      <sheetName val="nota nr 11 (P)"/>
      <sheetName val="nota nr 12"/>
      <sheetName val="nota nr 13"/>
      <sheetName val="nota nr 14 (p)"/>
      <sheetName val="nota nr 15 i 16 (P)"/>
      <sheetName val="nota nr 17 i 18 (P)"/>
      <sheetName val="nota nr 19 i 20 (p)"/>
      <sheetName val="nota nr 21"/>
      <sheetName val="nota nr 22 (P)"/>
      <sheetName val="nota nr 23, 24, 25, 26 (P)"/>
      <sheetName val="nota nr 27, 28, 29 (P)"/>
      <sheetName val="nota nr 30, 31, 32 (P)"/>
      <sheetName val="nota nr 33, 34, 35 (P)"/>
      <sheetName val="nota nr 36"/>
      <sheetName val="nota nr 37"/>
      <sheetName val="nota  nr 38, 39 (P)"/>
      <sheetName val="Arkusz3"/>
      <sheetName val="Podpisy (P)"/>
      <sheetName val="arkusz sprawdzający"/>
    </sheetNames>
    <sheetDataSet>
      <sheetData sheetId="1">
        <row r="73">
          <cell r="D73">
            <v>0</v>
          </cell>
          <cell r="E73">
            <v>0</v>
          </cell>
        </row>
      </sheetData>
    </sheetDataSet>
  </externalBook>
</externalLink>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6"/>
  <sheetViews>
    <sheetView showGridLines="0" view="pageBreakPreview" zoomScaleSheetLayoutView="100" zoomScalePageLayoutView="0" workbookViewId="0" topLeftCell="A16">
      <selection activeCell="J39" sqref="J39"/>
    </sheetView>
  </sheetViews>
  <sheetFormatPr defaultColWidth="9.140625" defaultRowHeight="12.75"/>
  <cols>
    <col min="1" max="16384" width="9.140625" style="62" customWidth="1"/>
  </cols>
  <sheetData>
    <row r="1" spans="1:9" ht="12.75" customHeight="1">
      <c r="A1" s="55"/>
      <c r="B1" s="55"/>
      <c r="C1" s="55"/>
      <c r="D1" s="55"/>
      <c r="E1" s="55"/>
      <c r="F1" s="55"/>
      <c r="G1" s="55"/>
      <c r="H1" s="55"/>
      <c r="I1" s="55"/>
    </row>
    <row r="2" spans="1:9" ht="12.75">
      <c r="A2" s="55"/>
      <c r="B2" s="55"/>
      <c r="C2" s="55"/>
      <c r="D2" s="55"/>
      <c r="E2" s="55"/>
      <c r="F2" s="55"/>
      <c r="G2" s="55"/>
      <c r="H2" s="55"/>
      <c r="I2" s="55"/>
    </row>
    <row r="3" spans="1:9" ht="12.75" customHeight="1">
      <c r="A3" s="55"/>
      <c r="B3" s="55"/>
      <c r="C3" s="55"/>
      <c r="D3" s="55"/>
      <c r="E3" s="55"/>
      <c r="F3" s="55"/>
      <c r="G3" s="55"/>
      <c r="H3" s="55"/>
      <c r="I3" s="55"/>
    </row>
    <row r="4" spans="1:9" ht="12.75">
      <c r="A4" s="55"/>
      <c r="B4" s="55"/>
      <c r="C4" s="55"/>
      <c r="D4" s="55"/>
      <c r="E4" s="55"/>
      <c r="F4" s="55"/>
      <c r="G4" s="55"/>
      <c r="H4" s="55"/>
      <c r="I4" s="55"/>
    </row>
    <row r="5" spans="1:9" ht="12.75">
      <c r="A5" s="55"/>
      <c r="B5" s="55"/>
      <c r="C5" s="55"/>
      <c r="D5" s="55"/>
      <c r="E5" s="55"/>
      <c r="F5" s="55"/>
      <c r="G5" s="55"/>
      <c r="H5" s="55"/>
      <c r="I5" s="55"/>
    </row>
    <row r="6" spans="1:9" ht="12.75">
      <c r="A6" s="55"/>
      <c r="B6" s="55"/>
      <c r="C6" s="55"/>
      <c r="D6" s="55"/>
      <c r="E6" s="55"/>
      <c r="F6" s="55"/>
      <c r="G6" s="55"/>
      <c r="H6" s="55"/>
      <c r="I6" s="55"/>
    </row>
    <row r="7" spans="1:9" ht="12.75">
      <c r="A7" s="55"/>
      <c r="B7" s="55"/>
      <c r="C7" s="55"/>
      <c r="D7" s="55"/>
      <c r="E7" s="55"/>
      <c r="F7" s="55"/>
      <c r="G7" s="55"/>
      <c r="H7" s="55"/>
      <c r="I7" s="55"/>
    </row>
    <row r="8" spans="1:9" ht="12.75">
      <c r="A8" s="55"/>
      <c r="B8" s="55"/>
      <c r="C8" s="55"/>
      <c r="D8" s="55"/>
      <c r="E8" s="55"/>
      <c r="F8" s="55"/>
      <c r="G8" s="55"/>
      <c r="H8" s="55"/>
      <c r="I8" s="55"/>
    </row>
    <row r="9" spans="1:9" ht="12.75">
      <c r="A9" s="55"/>
      <c r="B9" s="55"/>
      <c r="C9" s="55"/>
      <c r="D9" s="55"/>
      <c r="E9" s="55"/>
      <c r="F9" s="55"/>
      <c r="G9" s="55"/>
      <c r="H9" s="55"/>
      <c r="I9" s="55"/>
    </row>
    <row r="10" spans="1:9" ht="12.75">
      <c r="A10" s="55"/>
      <c r="B10" s="55"/>
      <c r="C10" s="55"/>
      <c r="D10" s="55"/>
      <c r="E10" s="55"/>
      <c r="F10" s="55"/>
      <c r="G10" s="55"/>
      <c r="H10" s="55"/>
      <c r="I10" s="55"/>
    </row>
    <row r="11" spans="1:9" ht="12.75">
      <c r="A11" s="55"/>
      <c r="B11" s="55"/>
      <c r="C11" s="55"/>
      <c r="D11" s="55"/>
      <c r="E11" s="55"/>
      <c r="F11" s="55"/>
      <c r="G11" s="55"/>
      <c r="H11" s="55"/>
      <c r="I11" s="55"/>
    </row>
    <row r="12" spans="1:9" ht="12.75">
      <c r="A12" s="55"/>
      <c r="B12" s="55"/>
      <c r="C12" s="55"/>
      <c r="D12" s="55"/>
      <c r="E12" s="55"/>
      <c r="F12" s="55"/>
      <c r="G12" s="55"/>
      <c r="H12" s="55"/>
      <c r="I12" s="55"/>
    </row>
    <row r="13" spans="1:9" ht="12.75">
      <c r="A13" s="55"/>
      <c r="B13" s="55"/>
      <c r="C13" s="55"/>
      <c r="D13" s="55"/>
      <c r="E13" s="55"/>
      <c r="F13" s="55"/>
      <c r="G13" s="55"/>
      <c r="H13" s="55"/>
      <c r="I13" s="55"/>
    </row>
    <row r="14" spans="1:9" ht="12.75">
      <c r="A14" s="55"/>
      <c r="B14" s="55"/>
      <c r="C14" s="55"/>
      <c r="D14" s="55"/>
      <c r="E14" s="55"/>
      <c r="F14" s="55"/>
      <c r="G14" s="55"/>
      <c r="H14" s="55"/>
      <c r="I14" s="55"/>
    </row>
    <row r="15" spans="1:9" ht="12.75">
      <c r="A15" s="55"/>
      <c r="B15" s="55"/>
      <c r="C15" s="55"/>
      <c r="D15" s="55"/>
      <c r="E15" s="55"/>
      <c r="F15" s="55"/>
      <c r="G15" s="55"/>
      <c r="H15" s="55"/>
      <c r="I15" s="55"/>
    </row>
    <row r="16" spans="1:9" ht="12.75">
      <c r="A16" s="55"/>
      <c r="B16" s="55"/>
      <c r="C16" s="55"/>
      <c r="D16" s="55"/>
      <c r="E16" s="55"/>
      <c r="F16" s="55"/>
      <c r="G16" s="55"/>
      <c r="H16" s="55"/>
      <c r="I16" s="55"/>
    </row>
    <row r="17" spans="1:9" ht="12.75">
      <c r="A17" s="55"/>
      <c r="B17" s="55"/>
      <c r="C17" s="55"/>
      <c r="D17" s="55"/>
      <c r="E17" s="55"/>
      <c r="F17" s="55"/>
      <c r="G17" s="55"/>
      <c r="H17" s="55"/>
      <c r="I17" s="55"/>
    </row>
    <row r="18" spans="1:9" ht="12.75">
      <c r="A18" s="55"/>
      <c r="B18" s="55"/>
      <c r="C18" s="55"/>
      <c r="D18" s="55"/>
      <c r="E18" s="55"/>
      <c r="F18" s="55"/>
      <c r="G18" s="55"/>
      <c r="H18" s="55"/>
      <c r="I18" s="55"/>
    </row>
    <row r="19" spans="1:9" ht="12.75">
      <c r="A19" s="55"/>
      <c r="B19" s="55"/>
      <c r="C19" s="55"/>
      <c r="D19" s="55"/>
      <c r="E19" s="55"/>
      <c r="F19" s="55"/>
      <c r="G19" s="55"/>
      <c r="H19" s="55"/>
      <c r="I19" s="55"/>
    </row>
    <row r="20" spans="1:9" ht="12.75">
      <c r="A20" s="55"/>
      <c r="B20" s="55"/>
      <c r="C20" s="55"/>
      <c r="D20" s="55"/>
      <c r="E20" s="55"/>
      <c r="F20" s="55"/>
      <c r="G20" s="55"/>
      <c r="H20" s="55"/>
      <c r="I20" s="55"/>
    </row>
    <row r="21" spans="1:9" ht="12.75">
      <c r="A21" s="55"/>
      <c r="B21" s="55"/>
      <c r="C21" s="55"/>
      <c r="D21" s="55"/>
      <c r="E21" s="55"/>
      <c r="F21" s="55"/>
      <c r="G21" s="55"/>
      <c r="H21" s="55"/>
      <c r="I21" s="55"/>
    </row>
    <row r="22" spans="1:9" ht="12.75">
      <c r="A22" s="55"/>
      <c r="B22" s="55"/>
      <c r="C22" s="55"/>
      <c r="D22" s="55"/>
      <c r="E22" s="55"/>
      <c r="F22" s="55"/>
      <c r="G22" s="55"/>
      <c r="H22" s="55"/>
      <c r="I22" s="55"/>
    </row>
    <row r="23" spans="1:9" ht="12.75">
      <c r="A23" s="55"/>
      <c r="B23" s="55"/>
      <c r="C23" s="55"/>
      <c r="D23" s="55"/>
      <c r="E23" s="55"/>
      <c r="F23" s="55"/>
      <c r="G23" s="55"/>
      <c r="H23" s="55"/>
      <c r="I23" s="55"/>
    </row>
    <row r="24" spans="1:9" ht="12.75">
      <c r="A24" s="55"/>
      <c r="B24" s="55"/>
      <c r="C24" s="55"/>
      <c r="D24" s="55"/>
      <c r="E24" s="55"/>
      <c r="F24" s="55"/>
      <c r="G24" s="55"/>
      <c r="H24" s="55"/>
      <c r="I24" s="55"/>
    </row>
    <row r="25" spans="1:9" ht="12.75">
      <c r="A25" s="55"/>
      <c r="B25" s="55"/>
      <c r="C25" s="55"/>
      <c r="D25" s="55"/>
      <c r="E25" s="55"/>
      <c r="F25" s="55"/>
      <c r="G25" s="55"/>
      <c r="H25" s="55"/>
      <c r="I25" s="55"/>
    </row>
    <row r="26" spans="1:9" ht="12.75">
      <c r="A26" s="55"/>
      <c r="B26" s="55"/>
      <c r="C26" s="55"/>
      <c r="D26" s="55"/>
      <c r="E26" s="55"/>
      <c r="F26" s="55"/>
      <c r="G26" s="55"/>
      <c r="H26" s="55"/>
      <c r="I26" s="55"/>
    </row>
    <row r="27" spans="1:9" ht="12.75">
      <c r="A27" s="55"/>
      <c r="B27" s="55"/>
      <c r="C27" s="55"/>
      <c r="D27" s="55"/>
      <c r="E27" s="55"/>
      <c r="F27" s="55"/>
      <c r="G27" s="55"/>
      <c r="H27" s="55"/>
      <c r="I27" s="55"/>
    </row>
    <row r="28" spans="1:9" ht="12.75">
      <c r="A28" s="55"/>
      <c r="B28" s="55"/>
      <c r="C28" s="55"/>
      <c r="D28" s="55"/>
      <c r="E28" s="55"/>
      <c r="F28" s="55"/>
      <c r="G28" s="55"/>
      <c r="H28" s="55"/>
      <c r="I28" s="55"/>
    </row>
    <row r="29" spans="1:9" ht="12.75">
      <c r="A29" s="55"/>
      <c r="B29" s="55"/>
      <c r="C29" s="55"/>
      <c r="D29" s="55"/>
      <c r="E29" s="55"/>
      <c r="F29" s="55"/>
      <c r="G29" s="55"/>
      <c r="H29" s="55"/>
      <c r="I29" s="55"/>
    </row>
    <row r="30" spans="1:9" ht="12.75">
      <c r="A30" s="55"/>
      <c r="B30" s="55"/>
      <c r="C30" s="55"/>
      <c r="D30" s="55"/>
      <c r="E30" s="55"/>
      <c r="F30" s="55"/>
      <c r="G30" s="55"/>
      <c r="H30" s="55"/>
      <c r="I30" s="55"/>
    </row>
    <row r="31" spans="1:9" ht="12.75">
      <c r="A31" s="55"/>
      <c r="B31" s="55"/>
      <c r="C31" s="55"/>
      <c r="D31" s="55"/>
      <c r="E31" s="55"/>
      <c r="F31" s="55"/>
      <c r="G31" s="55"/>
      <c r="H31" s="55"/>
      <c r="I31" s="55"/>
    </row>
    <row r="32" spans="1:9" ht="12.75">
      <c r="A32" s="55"/>
      <c r="B32" s="55"/>
      <c r="C32" s="55"/>
      <c r="D32" s="55"/>
      <c r="E32" s="55"/>
      <c r="F32" s="55"/>
      <c r="G32" s="55"/>
      <c r="H32" s="55"/>
      <c r="I32" s="55"/>
    </row>
    <row r="33" spans="2:9" ht="15.75">
      <c r="B33" s="98"/>
      <c r="C33" s="97"/>
      <c r="D33" s="532" t="s">
        <v>56</v>
      </c>
      <c r="E33" s="99"/>
      <c r="F33" s="99"/>
      <c r="G33" s="99"/>
      <c r="H33" s="99"/>
      <c r="I33" s="55"/>
    </row>
    <row r="34" spans="2:9" ht="15.75">
      <c r="B34" s="52"/>
      <c r="C34" s="25"/>
      <c r="D34" s="532" t="s">
        <v>550</v>
      </c>
      <c r="E34" s="100"/>
      <c r="F34" s="100"/>
      <c r="G34" s="100"/>
      <c r="H34" s="100"/>
      <c r="I34" s="55"/>
    </row>
    <row r="35" spans="2:9" ht="15.75">
      <c r="B35" s="52"/>
      <c r="C35" s="25"/>
      <c r="D35" s="532" t="s">
        <v>551</v>
      </c>
      <c r="E35" s="100"/>
      <c r="F35" s="100"/>
      <c r="G35" s="100"/>
      <c r="H35" s="100"/>
      <c r="I35" s="55"/>
    </row>
    <row r="36" spans="2:9" ht="15.75">
      <c r="B36" s="52"/>
      <c r="C36" s="25"/>
      <c r="D36" s="532" t="s">
        <v>552</v>
      </c>
      <c r="E36" s="100"/>
      <c r="F36" s="100"/>
      <c r="G36" s="100"/>
      <c r="H36" s="100"/>
      <c r="I36" s="55"/>
    </row>
    <row r="37" spans="2:9" ht="18" customHeight="1">
      <c r="B37" s="52"/>
      <c r="C37" s="25"/>
      <c r="D37" s="532" t="s">
        <v>553</v>
      </c>
      <c r="E37" s="100"/>
      <c r="F37" s="100"/>
      <c r="G37" s="100"/>
      <c r="H37" s="100"/>
      <c r="I37" s="55"/>
    </row>
    <row r="38" spans="2:9" ht="15.75">
      <c r="B38" s="52"/>
      <c r="C38" s="25"/>
      <c r="D38" s="532" t="s">
        <v>554</v>
      </c>
      <c r="E38" s="100"/>
      <c r="F38" s="100"/>
      <c r="G38" s="100"/>
      <c r="H38" s="100"/>
      <c r="I38" s="55"/>
    </row>
    <row r="39" spans="1:9" ht="15">
      <c r="A39" s="52"/>
      <c r="B39" s="52"/>
      <c r="C39" s="25"/>
      <c r="D39" s="100"/>
      <c r="E39" s="100"/>
      <c r="F39" s="100"/>
      <c r="G39" s="100"/>
      <c r="H39" s="100"/>
      <c r="I39" s="55"/>
    </row>
    <row r="40" spans="1:9" ht="15">
      <c r="A40" s="98"/>
      <c r="B40" s="98"/>
      <c r="C40" s="97"/>
      <c r="D40" s="99"/>
      <c r="E40" s="99"/>
      <c r="F40" s="99"/>
      <c r="G40" s="99"/>
      <c r="H40" s="99"/>
      <c r="I40" s="55"/>
    </row>
    <row r="41" spans="1:9" ht="15">
      <c r="A41" s="98"/>
      <c r="B41" s="98"/>
      <c r="C41" s="97"/>
      <c r="D41" s="99"/>
      <c r="E41" s="99"/>
      <c r="F41" s="99"/>
      <c r="G41" s="99"/>
      <c r="H41" s="99"/>
      <c r="I41" s="55"/>
    </row>
    <row r="42" spans="1:9" ht="15">
      <c r="A42" s="52"/>
      <c r="B42" s="52"/>
      <c r="C42" s="25"/>
      <c r="D42" s="100"/>
      <c r="E42" s="100"/>
      <c r="F42" s="100"/>
      <c r="G42" s="99"/>
      <c r="H42" s="99"/>
      <c r="I42" s="55"/>
    </row>
    <row r="43" spans="1:9" ht="15">
      <c r="A43" s="52"/>
      <c r="B43" s="52"/>
      <c r="C43" s="25"/>
      <c r="D43" s="100"/>
      <c r="E43" s="100"/>
      <c r="F43" s="100"/>
      <c r="G43" s="99"/>
      <c r="H43" s="99"/>
      <c r="I43" s="55"/>
    </row>
    <row r="44" spans="1:9" ht="15">
      <c r="A44" s="52"/>
      <c r="B44" s="52"/>
      <c r="C44" s="25"/>
      <c r="D44" s="100"/>
      <c r="E44" s="100"/>
      <c r="F44" s="100"/>
      <c r="G44" s="99"/>
      <c r="H44" s="99"/>
      <c r="I44" s="55"/>
    </row>
    <row r="45" spans="1:9" ht="15">
      <c r="A45" s="52"/>
      <c r="B45" s="52"/>
      <c r="C45" s="25"/>
      <c r="D45" s="100"/>
      <c r="E45" s="100"/>
      <c r="F45" s="100"/>
      <c r="G45" s="99"/>
      <c r="H45" s="99"/>
      <c r="I45" s="55"/>
    </row>
    <row r="46" spans="1:9" ht="15">
      <c r="A46" s="52"/>
      <c r="B46" s="52"/>
      <c r="C46" s="25"/>
      <c r="D46" s="100"/>
      <c r="E46" s="100"/>
      <c r="F46" s="100"/>
      <c r="G46" s="99"/>
      <c r="H46" s="99"/>
      <c r="I46" s="55"/>
    </row>
    <row r="47" spans="1:9" ht="15">
      <c r="A47" s="52"/>
      <c r="B47" s="52"/>
      <c r="C47" s="25"/>
      <c r="D47" s="100"/>
      <c r="E47" s="100"/>
      <c r="F47" s="100"/>
      <c r="G47" s="99"/>
      <c r="H47" s="99"/>
      <c r="I47" s="55"/>
    </row>
    <row r="48" spans="1:9" ht="15">
      <c r="A48" s="52"/>
      <c r="B48" s="52"/>
      <c r="C48" s="25"/>
      <c r="D48" s="100"/>
      <c r="E48" s="100"/>
      <c r="F48" s="100"/>
      <c r="G48" s="99"/>
      <c r="H48" s="99"/>
      <c r="I48" s="55"/>
    </row>
    <row r="49" spans="1:9" ht="15">
      <c r="A49" s="98"/>
      <c r="B49" s="98"/>
      <c r="C49" s="97"/>
      <c r="D49" s="99"/>
      <c r="E49" s="99"/>
      <c r="F49" s="99"/>
      <c r="G49" s="99"/>
      <c r="H49" s="99"/>
      <c r="I49" s="55"/>
    </row>
    <row r="50" spans="1:9" ht="15">
      <c r="A50" s="98"/>
      <c r="B50" s="101"/>
      <c r="C50" s="32"/>
      <c r="D50" s="99"/>
      <c r="E50" s="99"/>
      <c r="F50" s="99"/>
      <c r="G50" s="99"/>
      <c r="H50" s="99"/>
      <c r="I50" s="55"/>
    </row>
    <row r="51" spans="1:9" ht="15">
      <c r="A51" s="98"/>
      <c r="B51" s="101"/>
      <c r="C51" s="32"/>
      <c r="D51" s="99"/>
      <c r="E51" s="99"/>
      <c r="F51" s="99"/>
      <c r="G51" s="99"/>
      <c r="H51" s="99"/>
      <c r="I51" s="55"/>
    </row>
    <row r="52" spans="1:9" ht="12.75">
      <c r="A52" s="55"/>
      <c r="B52" s="55"/>
      <c r="C52" s="55"/>
      <c r="D52" s="55"/>
      <c r="E52" s="55"/>
      <c r="F52" s="55"/>
      <c r="G52" s="55"/>
      <c r="H52" s="55"/>
      <c r="I52" s="55"/>
    </row>
    <row r="53" spans="1:9" ht="15">
      <c r="A53" s="52"/>
      <c r="B53" s="52"/>
      <c r="C53" s="25"/>
      <c r="D53" s="100"/>
      <c r="E53" s="100"/>
      <c r="F53" s="100"/>
      <c r="G53" s="99"/>
      <c r="H53" s="99"/>
      <c r="I53" s="55"/>
    </row>
    <row r="54" spans="1:9" ht="15">
      <c r="A54" s="52"/>
      <c r="B54" s="52"/>
      <c r="C54" s="25"/>
      <c r="D54" s="100"/>
      <c r="E54" s="100"/>
      <c r="F54" s="100"/>
      <c r="G54" s="99"/>
      <c r="H54" s="99"/>
      <c r="I54" s="55"/>
    </row>
    <row r="55" spans="1:9" ht="15">
      <c r="A55" s="52"/>
      <c r="B55" s="52"/>
      <c r="C55" s="25"/>
      <c r="D55" s="100"/>
      <c r="E55" s="100"/>
      <c r="F55" s="100"/>
      <c r="G55" s="99"/>
      <c r="H55" s="99"/>
      <c r="I55" s="55"/>
    </row>
    <row r="56" spans="1:9" ht="15">
      <c r="A56" s="52"/>
      <c r="B56" s="52"/>
      <c r="C56" s="25"/>
      <c r="D56" s="100"/>
      <c r="E56" s="100"/>
      <c r="F56" s="100"/>
      <c r="G56" s="99"/>
      <c r="H56" s="99"/>
      <c r="I56" s="55"/>
    </row>
  </sheetData>
  <sheetProtection/>
  <printOptions/>
  <pageMargins left="1.1811023622047245" right="0.984251968503937" top="1.2598425196850394" bottom="0.98425196850393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H86"/>
  <sheetViews>
    <sheetView view="pageLayout" zoomScaleSheetLayoutView="75" workbookViewId="0" topLeftCell="A77">
      <selection activeCell="C79" sqref="C79"/>
    </sheetView>
  </sheetViews>
  <sheetFormatPr defaultColWidth="9.140625" defaultRowHeight="12.75"/>
  <cols>
    <col min="1" max="1" width="4.28125" style="62" customWidth="1"/>
    <col min="2" max="2" width="33.7109375" style="62" customWidth="1"/>
    <col min="3" max="3" width="16.140625" style="62" customWidth="1"/>
    <col min="4" max="4" width="15.7109375" style="62" customWidth="1"/>
    <col min="5" max="5" width="15.140625" style="62" customWidth="1"/>
    <col min="6" max="6" width="16.140625" style="62" customWidth="1"/>
    <col min="7" max="7" width="16.00390625" style="62" customWidth="1"/>
    <col min="8" max="8" width="15.7109375" style="62" customWidth="1"/>
    <col min="9" max="16384" width="9.140625" style="62" customWidth="1"/>
  </cols>
  <sheetData>
    <row r="1" spans="1:8" ht="15">
      <c r="A1" s="675" t="s">
        <v>337</v>
      </c>
      <c r="B1" s="675"/>
      <c r="C1" s="675"/>
      <c r="D1" s="675"/>
      <c r="E1" s="675"/>
      <c r="F1" s="81"/>
      <c r="G1" s="81"/>
      <c r="H1" s="81"/>
    </row>
    <row r="2" spans="1:8" ht="15.75" customHeight="1">
      <c r="A2" s="676" t="s">
        <v>931</v>
      </c>
      <c r="B2" s="676"/>
      <c r="C2" s="676"/>
      <c r="D2" s="676"/>
      <c r="E2" s="676"/>
      <c r="F2" s="676"/>
      <c r="G2" s="676"/>
      <c r="H2" s="11"/>
    </row>
    <row r="3" spans="1:8" ht="12.75" customHeight="1" thickBot="1">
      <c r="A3" s="79"/>
      <c r="B3" s="79"/>
      <c r="C3" s="79"/>
      <c r="D3" s="79"/>
      <c r="E3" s="79"/>
      <c r="F3" s="79"/>
      <c r="G3" s="79"/>
      <c r="H3" s="85"/>
    </row>
    <row r="4" spans="1:8" ht="52.5" customHeight="1" thickTop="1">
      <c r="A4" s="422" t="s">
        <v>613</v>
      </c>
      <c r="B4" s="423" t="s">
        <v>614</v>
      </c>
      <c r="C4" s="423" t="s">
        <v>373</v>
      </c>
      <c r="D4" s="423" t="s">
        <v>374</v>
      </c>
      <c r="E4" s="423" t="s">
        <v>375</v>
      </c>
      <c r="F4" s="423" t="s">
        <v>376</v>
      </c>
      <c r="G4" s="423" t="s">
        <v>527</v>
      </c>
      <c r="H4" s="424" t="s">
        <v>307</v>
      </c>
    </row>
    <row r="5" spans="1:8" ht="12.75" customHeight="1">
      <c r="A5" s="289"/>
      <c r="B5" s="288" t="s">
        <v>295</v>
      </c>
      <c r="C5" s="286"/>
      <c r="D5" s="286"/>
      <c r="E5" s="286"/>
      <c r="F5" s="286"/>
      <c r="G5" s="286"/>
      <c r="H5" s="287"/>
    </row>
    <row r="6" spans="1:8" ht="12.75" customHeight="1">
      <c r="A6" s="289" t="s">
        <v>619</v>
      </c>
      <c r="B6" s="290" t="s">
        <v>296</v>
      </c>
      <c r="C6" s="286"/>
      <c r="D6" s="286"/>
      <c r="E6" s="286">
        <v>28051.71</v>
      </c>
      <c r="F6" s="286"/>
      <c r="G6" s="286"/>
      <c r="H6" s="287">
        <f aca="true" t="shared" si="0" ref="H6:H23">SUM(C6:G6)</f>
        <v>28051.71</v>
      </c>
    </row>
    <row r="7" spans="1:8" ht="12.75" customHeight="1">
      <c r="A7" s="289" t="s">
        <v>620</v>
      </c>
      <c r="B7" s="290" t="s">
        <v>297</v>
      </c>
      <c r="C7" s="286">
        <f>SUM(C8:C15)</f>
        <v>0</v>
      </c>
      <c r="D7" s="286">
        <f>SUM(D8:D15)</f>
        <v>0</v>
      </c>
      <c r="E7" s="286">
        <f>SUM(E8:E15)</f>
        <v>48569.62</v>
      </c>
      <c r="F7" s="286">
        <f>SUM(F8:F15)</f>
        <v>0</v>
      </c>
      <c r="G7" s="286">
        <f>SUM(G8:G15)</f>
        <v>0</v>
      </c>
      <c r="H7" s="287">
        <f t="shared" si="0"/>
        <v>48569.62</v>
      </c>
    </row>
    <row r="8" spans="1:8" ht="12.75" customHeight="1">
      <c r="A8" s="282" t="s">
        <v>298</v>
      </c>
      <c r="B8" s="283" t="s">
        <v>377</v>
      </c>
      <c r="C8" s="284"/>
      <c r="D8" s="284"/>
      <c r="E8" s="284"/>
      <c r="F8" s="284"/>
      <c r="G8" s="284"/>
      <c r="H8" s="285">
        <f t="shared" si="0"/>
        <v>0</v>
      </c>
    </row>
    <row r="9" spans="1:8" ht="12.75" customHeight="1">
      <c r="A9" s="282" t="s">
        <v>299</v>
      </c>
      <c r="B9" s="283" t="s">
        <v>378</v>
      </c>
      <c r="C9" s="284"/>
      <c r="D9" s="284"/>
      <c r="E9" s="284"/>
      <c r="F9" s="284"/>
      <c r="G9" s="284"/>
      <c r="H9" s="285">
        <f t="shared" si="0"/>
        <v>0</v>
      </c>
    </row>
    <row r="10" spans="1:8" ht="12.75" customHeight="1">
      <c r="A10" s="282" t="s">
        <v>300</v>
      </c>
      <c r="B10" s="283" t="s">
        <v>379</v>
      </c>
      <c r="C10" s="284"/>
      <c r="D10" s="284"/>
      <c r="E10" s="284">
        <v>48569.62</v>
      </c>
      <c r="F10" s="284"/>
      <c r="G10" s="284"/>
      <c r="H10" s="285">
        <f t="shared" si="0"/>
        <v>48569.62</v>
      </c>
    </row>
    <row r="11" spans="1:8" ht="12.75" customHeight="1">
      <c r="A11" s="282" t="s">
        <v>301</v>
      </c>
      <c r="B11" s="283" t="s">
        <v>380</v>
      </c>
      <c r="C11" s="284"/>
      <c r="D11" s="284"/>
      <c r="E11" s="284"/>
      <c r="F11" s="284"/>
      <c r="G11" s="284"/>
      <c r="H11" s="285">
        <f t="shared" si="0"/>
        <v>0</v>
      </c>
    </row>
    <row r="12" spans="1:8" ht="12.75" customHeight="1">
      <c r="A12" s="282" t="s">
        <v>304</v>
      </c>
      <c r="B12" s="283" t="s">
        <v>381</v>
      </c>
      <c r="C12" s="284"/>
      <c r="D12" s="284"/>
      <c r="E12" s="284"/>
      <c r="F12" s="284"/>
      <c r="G12" s="284"/>
      <c r="H12" s="285">
        <f t="shared" si="0"/>
        <v>0</v>
      </c>
    </row>
    <row r="13" spans="1:8" ht="25.5" customHeight="1">
      <c r="A13" s="282" t="s">
        <v>308</v>
      </c>
      <c r="B13" s="273" t="s">
        <v>382</v>
      </c>
      <c r="C13" s="284"/>
      <c r="D13" s="284"/>
      <c r="E13" s="284"/>
      <c r="F13" s="284"/>
      <c r="G13" s="284"/>
      <c r="H13" s="285">
        <f t="shared" si="0"/>
        <v>0</v>
      </c>
    </row>
    <row r="14" spans="1:8" ht="12.75" customHeight="1">
      <c r="A14" s="282" t="s">
        <v>310</v>
      </c>
      <c r="B14" s="283" t="s">
        <v>368</v>
      </c>
      <c r="C14" s="284"/>
      <c r="D14" s="284"/>
      <c r="E14" s="284"/>
      <c r="F14" s="284"/>
      <c r="G14" s="284"/>
      <c r="H14" s="285">
        <f t="shared" si="0"/>
        <v>0</v>
      </c>
    </row>
    <row r="15" spans="1:8" ht="12.75" customHeight="1">
      <c r="A15" s="282" t="s">
        <v>479</v>
      </c>
      <c r="B15" s="283" t="s">
        <v>309</v>
      </c>
      <c r="C15" s="284"/>
      <c r="D15" s="284"/>
      <c r="E15" s="284"/>
      <c r="F15" s="284"/>
      <c r="G15" s="284"/>
      <c r="H15" s="285">
        <f t="shared" si="0"/>
        <v>0</v>
      </c>
    </row>
    <row r="16" spans="1:8" ht="12.75" customHeight="1">
      <c r="A16" s="289" t="s">
        <v>621</v>
      </c>
      <c r="B16" s="290" t="s">
        <v>303</v>
      </c>
      <c r="C16" s="286">
        <f>SUM(C17:C23)</f>
        <v>0</v>
      </c>
      <c r="D16" s="286">
        <f>SUM(D17:D23)</f>
        <v>0</v>
      </c>
      <c r="E16" s="286">
        <f>SUM(E17:E23)</f>
        <v>18671.55</v>
      </c>
      <c r="F16" s="286">
        <f>SUM(F17:F23)</f>
        <v>0</v>
      </c>
      <c r="G16" s="286">
        <f>SUM(G17:G23)</f>
        <v>0</v>
      </c>
      <c r="H16" s="287">
        <f t="shared" si="0"/>
        <v>18671.55</v>
      </c>
    </row>
    <row r="17" spans="1:8" ht="12.75" customHeight="1">
      <c r="A17" s="282" t="s">
        <v>298</v>
      </c>
      <c r="B17" s="283" t="s">
        <v>377</v>
      </c>
      <c r="C17" s="284"/>
      <c r="D17" s="284"/>
      <c r="E17" s="284"/>
      <c r="F17" s="284"/>
      <c r="G17" s="284"/>
      <c r="H17" s="285">
        <f t="shared" si="0"/>
        <v>0</v>
      </c>
    </row>
    <row r="18" spans="1:8" ht="12.75" customHeight="1">
      <c r="A18" s="282" t="s">
        <v>299</v>
      </c>
      <c r="B18" s="283" t="s">
        <v>360</v>
      </c>
      <c r="C18" s="284"/>
      <c r="D18" s="284"/>
      <c r="E18" s="284">
        <v>18671.55</v>
      </c>
      <c r="F18" s="284"/>
      <c r="G18" s="284"/>
      <c r="H18" s="285">
        <f t="shared" si="0"/>
        <v>18671.55</v>
      </c>
    </row>
    <row r="19" spans="1:8" ht="12.75" customHeight="1">
      <c r="A19" s="282" t="s">
        <v>300</v>
      </c>
      <c r="B19" s="283" t="s">
        <v>361</v>
      </c>
      <c r="C19" s="284"/>
      <c r="D19" s="284"/>
      <c r="E19" s="284"/>
      <c r="F19" s="284"/>
      <c r="G19" s="284"/>
      <c r="H19" s="285">
        <f t="shared" si="0"/>
        <v>0</v>
      </c>
    </row>
    <row r="20" spans="1:8" ht="12.75" customHeight="1">
      <c r="A20" s="282" t="s">
        <v>301</v>
      </c>
      <c r="B20" s="283" t="s">
        <v>367</v>
      </c>
      <c r="C20" s="284"/>
      <c r="D20" s="284"/>
      <c r="E20" s="284"/>
      <c r="F20" s="284"/>
      <c r="G20" s="284"/>
      <c r="H20" s="285">
        <f t="shared" si="0"/>
        <v>0</v>
      </c>
    </row>
    <row r="21" spans="1:8" ht="12.75" customHeight="1">
      <c r="A21" s="282" t="s">
        <v>304</v>
      </c>
      <c r="B21" s="283" t="s">
        <v>383</v>
      </c>
      <c r="C21" s="284"/>
      <c r="D21" s="284"/>
      <c r="E21" s="284"/>
      <c r="F21" s="284"/>
      <c r="G21" s="284"/>
      <c r="H21" s="285">
        <f t="shared" si="0"/>
        <v>0</v>
      </c>
    </row>
    <row r="22" spans="1:8" ht="12.75" customHeight="1">
      <c r="A22" s="282" t="s">
        <v>308</v>
      </c>
      <c r="B22" s="283" t="s">
        <v>368</v>
      </c>
      <c r="C22" s="284"/>
      <c r="D22" s="284"/>
      <c r="E22" s="284"/>
      <c r="F22" s="284"/>
      <c r="G22" s="284"/>
      <c r="H22" s="285">
        <f t="shared" si="0"/>
        <v>0</v>
      </c>
    </row>
    <row r="23" spans="1:8" ht="12.75" customHeight="1">
      <c r="A23" s="282" t="s">
        <v>310</v>
      </c>
      <c r="B23" s="283" t="s">
        <v>309</v>
      </c>
      <c r="C23" s="284"/>
      <c r="D23" s="284"/>
      <c r="E23" s="284"/>
      <c r="F23" s="284"/>
      <c r="G23" s="284"/>
      <c r="H23" s="285">
        <f t="shared" si="0"/>
        <v>0</v>
      </c>
    </row>
    <row r="24" spans="1:8" ht="14.25" customHeight="1" thickBot="1">
      <c r="A24" s="291" t="s">
        <v>623</v>
      </c>
      <c r="B24" s="292" t="s">
        <v>305</v>
      </c>
      <c r="C24" s="293">
        <f>+C6+C7-C16</f>
        <v>0</v>
      </c>
      <c r="D24" s="293">
        <f>+D6+D7-D16</f>
        <v>0</v>
      </c>
      <c r="E24" s="293">
        <f>+E6+E7-E16</f>
        <v>57949.78</v>
      </c>
      <c r="F24" s="293">
        <f>+F6+F7-F16</f>
        <v>0</v>
      </c>
      <c r="G24" s="293">
        <f>+G6+G7-G16</f>
        <v>0</v>
      </c>
      <c r="H24" s="294">
        <f>H6+H7-H16</f>
        <v>57949.78</v>
      </c>
    </row>
    <row r="25" spans="1:8" ht="9.75" customHeight="1" thickBot="1" thickTop="1">
      <c r="A25" s="89"/>
      <c r="B25" s="90"/>
      <c r="C25" s="85"/>
      <c r="D25" s="85"/>
      <c r="E25" s="85"/>
      <c r="F25" s="85"/>
      <c r="G25" s="85"/>
      <c r="H25" s="11"/>
    </row>
    <row r="26" spans="1:8" ht="59.25" customHeight="1" thickTop="1">
      <c r="A26" s="422" t="s">
        <v>613</v>
      </c>
      <c r="B26" s="423" t="s">
        <v>614</v>
      </c>
      <c r="C26" s="423" t="s">
        <v>373</v>
      </c>
      <c r="D26" s="423" t="s">
        <v>374</v>
      </c>
      <c r="E26" s="423" t="s">
        <v>375</v>
      </c>
      <c r="F26" s="423" t="s">
        <v>376</v>
      </c>
      <c r="G26" s="423" t="s">
        <v>527</v>
      </c>
      <c r="H26" s="424" t="s">
        <v>307</v>
      </c>
    </row>
    <row r="27" spans="1:8" ht="12.75" customHeight="1">
      <c r="A27" s="282"/>
      <c r="B27" s="288" t="s">
        <v>384</v>
      </c>
      <c r="C27" s="284"/>
      <c r="D27" s="284"/>
      <c r="E27" s="284"/>
      <c r="F27" s="284"/>
      <c r="G27" s="284"/>
      <c r="H27" s="285"/>
    </row>
    <row r="28" spans="1:8" ht="12.75" customHeight="1">
      <c r="A28" s="289" t="s">
        <v>619</v>
      </c>
      <c r="B28" s="290" t="s">
        <v>296</v>
      </c>
      <c r="C28" s="284"/>
      <c r="D28" s="284"/>
      <c r="E28" s="284">
        <v>28051.71</v>
      </c>
      <c r="F28" s="284"/>
      <c r="G28" s="284"/>
      <c r="H28" s="287">
        <f>SUM(C28:G28)</f>
        <v>28051.71</v>
      </c>
    </row>
    <row r="29" spans="1:8" ht="12.75" customHeight="1">
      <c r="A29" s="289" t="s">
        <v>620</v>
      </c>
      <c r="B29" s="290" t="s">
        <v>297</v>
      </c>
      <c r="C29" s="286">
        <f aca="true" t="shared" si="1" ref="C29:H29">SUM(C30:C34)</f>
        <v>0</v>
      </c>
      <c r="D29" s="286">
        <f t="shared" si="1"/>
        <v>0</v>
      </c>
      <c r="E29" s="286">
        <f t="shared" si="1"/>
        <v>48569.62</v>
      </c>
      <c r="F29" s="286">
        <f t="shared" si="1"/>
        <v>0</v>
      </c>
      <c r="G29" s="286">
        <f t="shared" si="1"/>
        <v>0</v>
      </c>
      <c r="H29" s="287">
        <f t="shared" si="1"/>
        <v>48569.62</v>
      </c>
    </row>
    <row r="30" spans="1:8" ht="12.75" customHeight="1">
      <c r="A30" s="282" t="s">
        <v>298</v>
      </c>
      <c r="B30" s="283" t="s">
        <v>377</v>
      </c>
      <c r="C30" s="284"/>
      <c r="D30" s="284"/>
      <c r="E30" s="284"/>
      <c r="F30" s="284"/>
      <c r="G30" s="284"/>
      <c r="H30" s="285">
        <f>SUM(C30:G30)</f>
        <v>0</v>
      </c>
    </row>
    <row r="31" spans="1:8" ht="12.75" customHeight="1">
      <c r="A31" s="282" t="s">
        <v>299</v>
      </c>
      <c r="B31" s="273" t="s">
        <v>370</v>
      </c>
      <c r="C31" s="284"/>
      <c r="D31" s="284"/>
      <c r="E31" s="284">
        <v>48569.62</v>
      </c>
      <c r="F31" s="284"/>
      <c r="G31" s="284"/>
      <c r="H31" s="285">
        <f>SUM(C31:G31)</f>
        <v>48569.62</v>
      </c>
    </row>
    <row r="32" spans="1:8" ht="12.75" customHeight="1">
      <c r="A32" s="282" t="s">
        <v>300</v>
      </c>
      <c r="B32" s="273" t="s">
        <v>369</v>
      </c>
      <c r="C32" s="284"/>
      <c r="D32" s="284"/>
      <c r="E32" s="284"/>
      <c r="F32" s="284"/>
      <c r="G32" s="284"/>
      <c r="H32" s="285">
        <f>SUM(C32:G32)</f>
        <v>0</v>
      </c>
    </row>
    <row r="33" spans="1:8" ht="12.75" customHeight="1">
      <c r="A33" s="282" t="s">
        <v>301</v>
      </c>
      <c r="B33" s="283" t="s">
        <v>385</v>
      </c>
      <c r="C33" s="284"/>
      <c r="D33" s="284"/>
      <c r="E33" s="284"/>
      <c r="F33" s="284"/>
      <c r="G33" s="284"/>
      <c r="H33" s="285">
        <f>SUM(C33:G33)</f>
        <v>0</v>
      </c>
    </row>
    <row r="34" spans="1:8" ht="12.75" customHeight="1">
      <c r="A34" s="282" t="s">
        <v>304</v>
      </c>
      <c r="B34" s="283" t="s">
        <v>309</v>
      </c>
      <c r="C34" s="284"/>
      <c r="D34" s="284"/>
      <c r="E34" s="284"/>
      <c r="F34" s="284"/>
      <c r="G34" s="284"/>
      <c r="H34" s="285">
        <f>SUM(C34:G34)</f>
        <v>0</v>
      </c>
    </row>
    <row r="35" spans="1:8" ht="12.75" customHeight="1">
      <c r="A35" s="289" t="s">
        <v>621</v>
      </c>
      <c r="B35" s="290" t="s">
        <v>303</v>
      </c>
      <c r="C35" s="286">
        <f aca="true" t="shared" si="2" ref="C35:H35">SUM(C36:C43)</f>
        <v>0</v>
      </c>
      <c r="D35" s="286">
        <f t="shared" si="2"/>
        <v>0</v>
      </c>
      <c r="E35" s="286">
        <f t="shared" si="2"/>
        <v>18671.55</v>
      </c>
      <c r="F35" s="286">
        <f t="shared" si="2"/>
        <v>0</v>
      </c>
      <c r="G35" s="286">
        <f t="shared" si="2"/>
        <v>0</v>
      </c>
      <c r="H35" s="287">
        <f t="shared" si="2"/>
        <v>18671.55</v>
      </c>
    </row>
    <row r="36" spans="1:8" ht="12.75" customHeight="1">
      <c r="A36" s="282" t="s">
        <v>298</v>
      </c>
      <c r="B36" s="283" t="s">
        <v>377</v>
      </c>
      <c r="C36" s="284"/>
      <c r="D36" s="284"/>
      <c r="E36" s="284"/>
      <c r="F36" s="284"/>
      <c r="G36" s="284"/>
      <c r="H36" s="285">
        <f aca="true" t="shared" si="3" ref="H36:H46">SUM(C36:G36)</f>
        <v>0</v>
      </c>
    </row>
    <row r="37" spans="1:8" ht="12.75" customHeight="1">
      <c r="A37" s="282" t="s">
        <v>299</v>
      </c>
      <c r="B37" s="283" t="s">
        <v>360</v>
      </c>
      <c r="C37" s="284"/>
      <c r="D37" s="284"/>
      <c r="E37" s="284">
        <v>18671.55</v>
      </c>
      <c r="F37" s="284"/>
      <c r="G37" s="284"/>
      <c r="H37" s="285">
        <f t="shared" si="3"/>
        <v>18671.55</v>
      </c>
    </row>
    <row r="38" spans="1:8" ht="12.75" customHeight="1">
      <c r="A38" s="282" t="s">
        <v>300</v>
      </c>
      <c r="B38" s="283" t="s">
        <v>361</v>
      </c>
      <c r="C38" s="284"/>
      <c r="D38" s="284"/>
      <c r="E38" s="284"/>
      <c r="F38" s="284"/>
      <c r="G38" s="284"/>
      <c r="H38" s="285">
        <f t="shared" si="3"/>
        <v>0</v>
      </c>
    </row>
    <row r="39" spans="1:8" ht="12.75" customHeight="1">
      <c r="A39" s="282" t="s">
        <v>301</v>
      </c>
      <c r="B39" s="283" t="s">
        <v>367</v>
      </c>
      <c r="C39" s="284"/>
      <c r="D39" s="284"/>
      <c r="E39" s="284"/>
      <c r="F39" s="284"/>
      <c r="G39" s="284"/>
      <c r="H39" s="285">
        <f t="shared" si="3"/>
        <v>0</v>
      </c>
    </row>
    <row r="40" spans="1:8" ht="12.75" customHeight="1">
      <c r="A40" s="282" t="s">
        <v>304</v>
      </c>
      <c r="B40" s="283" t="s">
        <v>383</v>
      </c>
      <c r="C40" s="284"/>
      <c r="D40" s="284"/>
      <c r="E40" s="284"/>
      <c r="F40" s="284"/>
      <c r="G40" s="284"/>
      <c r="H40" s="285">
        <f t="shared" si="3"/>
        <v>0</v>
      </c>
    </row>
    <row r="41" spans="1:8" ht="12.75" customHeight="1">
      <c r="A41" s="282" t="s">
        <v>308</v>
      </c>
      <c r="B41" s="283" t="s">
        <v>386</v>
      </c>
      <c r="C41" s="284"/>
      <c r="D41" s="284"/>
      <c r="E41" s="284"/>
      <c r="F41" s="284"/>
      <c r="G41" s="284"/>
      <c r="H41" s="285">
        <f t="shared" si="3"/>
        <v>0</v>
      </c>
    </row>
    <row r="42" spans="1:8" ht="12.75" customHeight="1">
      <c r="A42" s="282" t="s">
        <v>310</v>
      </c>
      <c r="B42" s="283" t="s">
        <v>369</v>
      </c>
      <c r="C42" s="284"/>
      <c r="D42" s="284"/>
      <c r="E42" s="284"/>
      <c r="F42" s="284"/>
      <c r="G42" s="284"/>
      <c r="H42" s="285">
        <f t="shared" si="3"/>
        <v>0</v>
      </c>
    </row>
    <row r="43" spans="1:8" ht="12.75" customHeight="1">
      <c r="A43" s="282" t="s">
        <v>479</v>
      </c>
      <c r="B43" s="283" t="s">
        <v>309</v>
      </c>
      <c r="C43" s="284"/>
      <c r="D43" s="284"/>
      <c r="E43" s="284"/>
      <c r="F43" s="284"/>
      <c r="G43" s="284"/>
      <c r="H43" s="285">
        <f t="shared" si="3"/>
        <v>0</v>
      </c>
    </row>
    <row r="44" spans="1:8" ht="15.75" customHeight="1">
      <c r="A44" s="289" t="s">
        <v>623</v>
      </c>
      <c r="B44" s="290" t="s">
        <v>305</v>
      </c>
      <c r="C44" s="286">
        <f>+C28+C29-C35</f>
        <v>0</v>
      </c>
      <c r="D44" s="286">
        <f>+D28+D29-D35</f>
        <v>0</v>
      </c>
      <c r="E44" s="286">
        <f>+E28+E29-E35</f>
        <v>57949.78</v>
      </c>
      <c r="F44" s="286">
        <f>+F28+F29-F35</f>
        <v>0</v>
      </c>
      <c r="G44" s="286">
        <f>+G28+G29-G35</f>
        <v>0</v>
      </c>
      <c r="H44" s="287">
        <f t="shared" si="3"/>
        <v>57949.78</v>
      </c>
    </row>
    <row r="45" spans="1:8" ht="12.75" customHeight="1">
      <c r="A45" s="425" t="s">
        <v>625</v>
      </c>
      <c r="B45" s="426" t="s">
        <v>371</v>
      </c>
      <c r="C45" s="427">
        <f>+C6-C28</f>
        <v>0</v>
      </c>
      <c r="D45" s="427">
        <f>+D6-D28</f>
        <v>0</v>
      </c>
      <c r="E45" s="427">
        <f>+E6-E28</f>
        <v>0</v>
      </c>
      <c r="F45" s="427">
        <f>+F6-F28</f>
        <v>0</v>
      </c>
      <c r="G45" s="427">
        <f>+G6-G28</f>
        <v>0</v>
      </c>
      <c r="H45" s="428">
        <f t="shared" si="3"/>
        <v>0</v>
      </c>
    </row>
    <row r="46" spans="1:8" ht="12.75" customHeight="1" thickBot="1">
      <c r="A46" s="429" t="s">
        <v>627</v>
      </c>
      <c r="B46" s="430" t="s">
        <v>372</v>
      </c>
      <c r="C46" s="431">
        <f>+C24-C44</f>
        <v>0</v>
      </c>
      <c r="D46" s="431">
        <f>+D24-D44</f>
        <v>0</v>
      </c>
      <c r="E46" s="431">
        <f>+E24-E44</f>
        <v>0</v>
      </c>
      <c r="F46" s="431">
        <f>+F24-F44</f>
        <v>0</v>
      </c>
      <c r="G46" s="431">
        <f>+G24-G44</f>
        <v>0</v>
      </c>
      <c r="H46" s="432">
        <f t="shared" si="3"/>
        <v>0</v>
      </c>
    </row>
    <row r="47" spans="1:8" ht="13.5" thickTop="1">
      <c r="A47" s="82"/>
      <c r="B47" s="83"/>
      <c r="C47" s="84"/>
      <c r="D47" s="84"/>
      <c r="E47" s="84"/>
      <c r="F47" s="84"/>
      <c r="G47" s="84"/>
      <c r="H47" s="11"/>
    </row>
    <row r="48" spans="1:8" ht="16.5" customHeight="1">
      <c r="A48" s="677" t="s">
        <v>861</v>
      </c>
      <c r="B48" s="677"/>
      <c r="C48" s="677"/>
      <c r="D48" s="80"/>
      <c r="E48" s="80"/>
      <c r="F48" s="80"/>
      <c r="G48" s="80"/>
      <c r="H48" s="80"/>
    </row>
    <row r="49" spans="1:8" ht="13.5" thickBot="1">
      <c r="A49" s="80"/>
      <c r="B49" s="80"/>
      <c r="C49" s="80"/>
      <c r="D49" s="80"/>
      <c r="E49" s="80"/>
      <c r="F49" s="80"/>
      <c r="G49" s="80"/>
      <c r="H49" s="80"/>
    </row>
    <row r="50" spans="1:8" ht="21" thickTop="1">
      <c r="A50" s="422" t="s">
        <v>613</v>
      </c>
      <c r="B50" s="423" t="s">
        <v>614</v>
      </c>
      <c r="C50" s="388" t="s">
        <v>923</v>
      </c>
      <c r="D50" s="390" t="s">
        <v>859</v>
      </c>
      <c r="E50" s="80"/>
      <c r="F50" s="80"/>
      <c r="G50" s="80"/>
      <c r="H50" s="80"/>
    </row>
    <row r="51" spans="1:8" ht="12.75">
      <c r="A51" s="282" t="s">
        <v>619</v>
      </c>
      <c r="B51" s="283"/>
      <c r="C51" s="284"/>
      <c r="D51" s="285"/>
      <c r="E51" s="80"/>
      <c r="F51" s="80"/>
      <c r="G51" s="80"/>
      <c r="H51" s="80"/>
    </row>
    <row r="52" spans="1:8" ht="12.75">
      <c r="A52" s="282" t="s">
        <v>620</v>
      </c>
      <c r="B52" s="283" t="s">
        <v>338</v>
      </c>
      <c r="C52" s="284"/>
      <c r="D52" s="285"/>
      <c r="E52" s="80"/>
      <c r="F52" s="80"/>
      <c r="G52" s="80"/>
      <c r="H52" s="80"/>
    </row>
    <row r="53" spans="1:8" ht="12.75">
      <c r="A53" s="282" t="s">
        <v>621</v>
      </c>
      <c r="B53" s="283" t="s">
        <v>338</v>
      </c>
      <c r="C53" s="284"/>
      <c r="D53" s="285"/>
      <c r="E53" s="80"/>
      <c r="F53" s="80"/>
      <c r="G53" s="80"/>
      <c r="H53" s="80"/>
    </row>
    <row r="54" spans="1:8" ht="13.5" thickBot="1">
      <c r="A54" s="678" t="s">
        <v>294</v>
      </c>
      <c r="B54" s="679"/>
      <c r="C54" s="431">
        <f>SUM(C51:C53)</f>
        <v>0</v>
      </c>
      <c r="D54" s="432">
        <f>SUM(D51:D53)</f>
        <v>0</v>
      </c>
      <c r="E54" s="80"/>
      <c r="F54" s="80"/>
      <c r="G54" s="80"/>
      <c r="H54" s="80"/>
    </row>
    <row r="55" spans="1:8" ht="13.5" thickTop="1">
      <c r="A55" s="80"/>
      <c r="B55" s="80"/>
      <c r="C55" s="80"/>
      <c r="D55" s="80"/>
      <c r="E55" s="80"/>
      <c r="F55" s="80"/>
      <c r="G55" s="80"/>
      <c r="H55" s="80"/>
    </row>
    <row r="56" spans="1:8" ht="12.75">
      <c r="A56" s="80"/>
      <c r="B56" s="80"/>
      <c r="C56" s="80"/>
      <c r="D56" s="80"/>
      <c r="E56" s="80"/>
      <c r="F56" s="80"/>
      <c r="G56" s="80"/>
      <c r="H56" s="80"/>
    </row>
    <row r="57" spans="1:8" ht="15.75">
      <c r="A57" s="680" t="s">
        <v>860</v>
      </c>
      <c r="B57" s="680"/>
      <c r="C57" s="680"/>
      <c r="D57" s="680"/>
      <c r="E57" s="680"/>
      <c r="F57" s="680"/>
      <c r="G57" s="72"/>
      <c r="H57" s="72"/>
    </row>
    <row r="58" spans="1:8" ht="15.75">
      <c r="A58" s="680"/>
      <c r="B58" s="680"/>
      <c r="C58" s="680"/>
      <c r="D58" s="680"/>
      <c r="E58" s="680"/>
      <c r="F58" s="680"/>
      <c r="G58" s="72"/>
      <c r="H58" s="72"/>
    </row>
    <row r="59" spans="1:8" ht="13.5" customHeight="1" thickBot="1">
      <c r="A59" s="79"/>
      <c r="B59" s="79"/>
      <c r="C59" s="79"/>
      <c r="D59" s="79"/>
      <c r="E59" s="85"/>
      <c r="F59" s="85"/>
      <c r="G59" s="85"/>
      <c r="H59" s="85"/>
    </row>
    <row r="60" spans="1:8" ht="12.75" customHeight="1" thickTop="1">
      <c r="A60" s="681" t="s">
        <v>613</v>
      </c>
      <c r="B60" s="672" t="s">
        <v>614</v>
      </c>
      <c r="C60" s="672"/>
      <c r="D60" s="672"/>
      <c r="E60" s="672"/>
      <c r="F60" s="674"/>
      <c r="G60" s="86"/>
      <c r="H60" s="87"/>
    </row>
    <row r="61" spans="1:8" ht="29.25" customHeight="1">
      <c r="A61" s="682"/>
      <c r="B61" s="673"/>
      <c r="C61" s="434" t="s">
        <v>253</v>
      </c>
      <c r="D61" s="434" t="s">
        <v>309</v>
      </c>
      <c r="E61" s="434" t="s">
        <v>387</v>
      </c>
      <c r="F61" s="435" t="s">
        <v>309</v>
      </c>
      <c r="G61" s="86"/>
      <c r="H61" s="87"/>
    </row>
    <row r="62" spans="1:8" ht="29.25" customHeight="1">
      <c r="A62" s="282" t="s">
        <v>619</v>
      </c>
      <c r="B62" s="283" t="s">
        <v>373</v>
      </c>
      <c r="C62" s="284"/>
      <c r="D62" s="284"/>
      <c r="E62" s="284"/>
      <c r="F62" s="285"/>
      <c r="G62" s="85"/>
      <c r="H62" s="85"/>
    </row>
    <row r="63" spans="1:8" ht="26.25" customHeight="1">
      <c r="A63" s="282" t="s">
        <v>620</v>
      </c>
      <c r="B63" s="283" t="s">
        <v>374</v>
      </c>
      <c r="C63" s="284"/>
      <c r="D63" s="284"/>
      <c r="E63" s="284"/>
      <c r="F63" s="285"/>
      <c r="G63" s="85"/>
      <c r="H63" s="85"/>
    </row>
    <row r="64" spans="1:8" ht="12.75" customHeight="1">
      <c r="A64" s="282" t="s">
        <v>621</v>
      </c>
      <c r="B64" s="283" t="s">
        <v>388</v>
      </c>
      <c r="C64" s="284"/>
      <c r="D64" s="284"/>
      <c r="E64" s="284"/>
      <c r="F64" s="285"/>
      <c r="G64" s="85"/>
      <c r="H64" s="85"/>
    </row>
    <row r="65" spans="1:8" ht="12.75" customHeight="1">
      <c r="A65" s="282" t="s">
        <v>623</v>
      </c>
      <c r="B65" s="283" t="s">
        <v>389</v>
      </c>
      <c r="C65" s="286"/>
      <c r="D65" s="286"/>
      <c r="E65" s="286"/>
      <c r="F65" s="287"/>
      <c r="G65" s="84"/>
      <c r="H65" s="84"/>
    </row>
    <row r="66" spans="1:8" ht="12.75" customHeight="1">
      <c r="A66" s="282" t="s">
        <v>625</v>
      </c>
      <c r="B66" s="283" t="s">
        <v>527</v>
      </c>
      <c r="C66" s="284"/>
      <c r="D66" s="284"/>
      <c r="E66" s="284"/>
      <c r="F66" s="285"/>
      <c r="G66" s="85"/>
      <c r="H66" s="85"/>
    </row>
    <row r="67" spans="1:8" ht="12.75" customHeight="1" thickBot="1">
      <c r="A67" s="678" t="s">
        <v>294</v>
      </c>
      <c r="B67" s="679"/>
      <c r="C67" s="431">
        <f>SUM(C62:C66)</f>
        <v>0</v>
      </c>
      <c r="D67" s="431">
        <f>SUM(D62:D66)</f>
        <v>0</v>
      </c>
      <c r="E67" s="431">
        <f>SUM(E62:E66)</f>
        <v>0</v>
      </c>
      <c r="F67" s="432">
        <f>SUM(F62:F66)</f>
        <v>0</v>
      </c>
      <c r="G67" s="84"/>
      <c r="H67" s="84"/>
    </row>
    <row r="68" spans="1:8" ht="12.75" customHeight="1" thickTop="1">
      <c r="A68" s="102"/>
      <c r="B68" s="102"/>
      <c r="C68" s="103"/>
      <c r="D68" s="103"/>
      <c r="E68" s="103"/>
      <c r="F68" s="103"/>
      <c r="G68" s="84"/>
      <c r="H68" s="84"/>
    </row>
    <row r="69" spans="1:8" ht="32.25" customHeight="1">
      <c r="A69" s="680" t="s">
        <v>352</v>
      </c>
      <c r="B69" s="680"/>
      <c r="C69" s="680"/>
      <c r="D69" s="680"/>
      <c r="E69" s="680"/>
      <c r="F69" s="680"/>
      <c r="G69" s="11"/>
      <c r="H69" s="11"/>
    </row>
    <row r="70" spans="1:8" ht="14.25" customHeight="1" thickBot="1">
      <c r="A70" s="79"/>
      <c r="B70" s="79"/>
      <c r="C70" s="79"/>
      <c r="D70" s="79"/>
      <c r="E70" s="11"/>
      <c r="F70" s="11"/>
      <c r="G70" s="11"/>
      <c r="H70" s="11"/>
    </row>
    <row r="71" spans="1:8" ht="26.25" customHeight="1" thickTop="1">
      <c r="A71" s="422" t="s">
        <v>613</v>
      </c>
      <c r="B71" s="423" t="s">
        <v>614</v>
      </c>
      <c r="C71" s="388" t="s">
        <v>923</v>
      </c>
      <c r="D71" s="390" t="s">
        <v>859</v>
      </c>
      <c r="E71" s="11"/>
      <c r="F71" s="11"/>
      <c r="G71" s="11"/>
      <c r="H71" s="11"/>
    </row>
    <row r="72" spans="1:8" ht="39" customHeight="1">
      <c r="A72" s="282" t="s">
        <v>619</v>
      </c>
      <c r="B72" s="283" t="s">
        <v>289</v>
      </c>
      <c r="C72" s="284">
        <v>711301.95</v>
      </c>
      <c r="D72" s="285"/>
      <c r="E72" s="11"/>
      <c r="F72" s="11"/>
      <c r="G72" s="11"/>
      <c r="H72" s="11"/>
    </row>
    <row r="73" spans="1:8" ht="12.75" customHeight="1">
      <c r="A73" s="282" t="s">
        <v>298</v>
      </c>
      <c r="B73" s="283" t="s">
        <v>390</v>
      </c>
      <c r="C73" s="284">
        <v>711301.95</v>
      </c>
      <c r="D73" s="285"/>
      <c r="E73" s="11"/>
      <c r="F73" s="11"/>
      <c r="G73" s="11"/>
      <c r="H73" s="11"/>
    </row>
    <row r="74" spans="1:8" ht="12.75" customHeight="1">
      <c r="A74" s="282" t="s">
        <v>620</v>
      </c>
      <c r="B74" s="283" t="s">
        <v>391</v>
      </c>
      <c r="C74" s="284"/>
      <c r="D74" s="285"/>
      <c r="E74" s="11"/>
      <c r="F74" s="11"/>
      <c r="G74" s="11"/>
      <c r="H74" s="11"/>
    </row>
    <row r="75" spans="1:8" ht="12.75" customHeight="1" thickBot="1">
      <c r="A75" s="678" t="s">
        <v>294</v>
      </c>
      <c r="B75" s="679"/>
      <c r="C75" s="431">
        <f>C72+C74</f>
        <v>711301.95</v>
      </c>
      <c r="D75" s="432">
        <f>D72+D74</f>
        <v>0</v>
      </c>
      <c r="E75" s="88"/>
      <c r="F75" s="88"/>
      <c r="G75" s="88"/>
      <c r="H75" s="88"/>
    </row>
    <row r="76" spans="1:8" ht="16.5" customHeight="1" thickTop="1">
      <c r="A76" s="10"/>
      <c r="B76" s="12"/>
      <c r="C76" s="11"/>
      <c r="D76" s="11"/>
      <c r="E76" s="11"/>
      <c r="F76" s="11"/>
      <c r="G76" s="11"/>
      <c r="H76" s="11"/>
    </row>
    <row r="77" spans="1:8" ht="33.75" customHeight="1">
      <c r="A77" s="680" t="s">
        <v>862</v>
      </c>
      <c r="B77" s="680"/>
      <c r="C77" s="680"/>
      <c r="D77" s="680"/>
      <c r="E77" s="680"/>
      <c r="F77" s="680"/>
      <c r="G77" s="11"/>
      <c r="H77" s="11"/>
    </row>
    <row r="78" spans="1:8" ht="14.25" customHeight="1" thickBot="1">
      <c r="A78" s="79"/>
      <c r="B78" s="79"/>
      <c r="C78" s="79"/>
      <c r="D78" s="79"/>
      <c r="E78" s="11"/>
      <c r="F78" s="11"/>
      <c r="G78" s="11"/>
      <c r="H78" s="11"/>
    </row>
    <row r="79" spans="1:8" ht="24.75" customHeight="1" thickTop="1">
      <c r="A79" s="422" t="s">
        <v>613</v>
      </c>
      <c r="B79" s="423" t="s">
        <v>614</v>
      </c>
      <c r="C79" s="388" t="s">
        <v>923</v>
      </c>
      <c r="D79" s="390" t="s">
        <v>859</v>
      </c>
      <c r="E79" s="11"/>
      <c r="F79" s="11"/>
      <c r="G79" s="11"/>
      <c r="H79" s="11"/>
    </row>
    <row r="80" spans="1:8" ht="12.75" customHeight="1">
      <c r="A80" s="274" t="s">
        <v>619</v>
      </c>
      <c r="B80" s="275" t="s">
        <v>338</v>
      </c>
      <c r="C80" s="276"/>
      <c r="D80" s="277"/>
      <c r="E80" s="104"/>
      <c r="F80" s="11"/>
      <c r="G80" s="11"/>
      <c r="H80" s="11"/>
    </row>
    <row r="81" spans="1:8" ht="12.75" customHeight="1">
      <c r="A81" s="274" t="s">
        <v>620</v>
      </c>
      <c r="B81" s="275" t="s">
        <v>338</v>
      </c>
      <c r="C81" s="276"/>
      <c r="D81" s="277"/>
      <c r="E81" s="104"/>
      <c r="F81" s="11"/>
      <c r="G81" s="11"/>
      <c r="H81" s="11"/>
    </row>
    <row r="82" spans="1:8" ht="12.75" customHeight="1" thickBot="1">
      <c r="A82" s="278" t="s">
        <v>621</v>
      </c>
      <c r="B82" s="279" t="s">
        <v>338</v>
      </c>
      <c r="C82" s="280"/>
      <c r="D82" s="281"/>
      <c r="E82" s="11"/>
      <c r="F82" s="11"/>
      <c r="G82" s="11"/>
      <c r="H82" s="11"/>
    </row>
    <row r="83" spans="1:8" ht="13.5" thickTop="1">
      <c r="A83" s="10"/>
      <c r="B83" s="12"/>
      <c r="C83" s="11"/>
      <c r="D83" s="11"/>
      <c r="E83" s="11"/>
      <c r="F83" s="11"/>
      <c r="G83" s="11"/>
      <c r="H83" s="11"/>
    </row>
    <row r="84" spans="1:8" ht="12.75">
      <c r="A84" s="10"/>
      <c r="B84" s="12"/>
      <c r="C84" s="11"/>
      <c r="D84" s="11"/>
      <c r="E84" s="11"/>
      <c r="F84" s="11"/>
      <c r="G84" s="11"/>
      <c r="H84" s="11"/>
    </row>
    <row r="85" spans="1:8" ht="12.75">
      <c r="A85" s="10"/>
      <c r="B85" s="12"/>
      <c r="C85" s="11"/>
      <c r="D85" s="11"/>
      <c r="E85" s="11"/>
      <c r="F85" s="11"/>
      <c r="G85" s="11"/>
      <c r="H85" s="11"/>
    </row>
    <row r="86" spans="1:8" ht="12.75">
      <c r="A86" s="10"/>
      <c r="B86" s="12"/>
      <c r="C86" s="11"/>
      <c r="D86" s="11"/>
      <c r="E86" s="11"/>
      <c r="F86" s="11"/>
      <c r="G86" s="11"/>
      <c r="H86" s="11"/>
    </row>
  </sheetData>
  <sheetProtection/>
  <mergeCells count="13">
    <mergeCell ref="A69:F69"/>
    <mergeCell ref="A77:F77"/>
    <mergeCell ref="A67:B67"/>
    <mergeCell ref="A75:B75"/>
    <mergeCell ref="A57:F58"/>
    <mergeCell ref="A60:A61"/>
    <mergeCell ref="B60:B61"/>
    <mergeCell ref="C60:D60"/>
    <mergeCell ref="E60:F60"/>
    <mergeCell ref="A1:E1"/>
    <mergeCell ref="A2:G2"/>
    <mergeCell ref="A48:C48"/>
    <mergeCell ref="A54:B54"/>
  </mergeCells>
  <printOptions/>
  <pageMargins left="0.8661417322834646" right="0.7874015748031497" top="0.7874015748031497" bottom="0.5905511811023623" header="0.2755905511811024" footer="0.2755905511811024"/>
  <pageSetup horizontalDpi="600" verticalDpi="600" orientation="landscape" paperSize="9" scale="85" r:id="rId1"/>
  <headerFooter alignWithMargins="0">
    <oddHeader>&amp;LVERIORI SA&amp;RSprawozdanie finansowe za okres 01.01.2019 r. - 31.12.2019 r.</oddHeader>
    <oddFooter>&amp;R&amp;P
</oddFooter>
  </headerFooter>
  <rowBreaks count="2" manualBreakCount="2">
    <brk id="24" max="255" man="1"/>
    <brk id="55" max="255" man="1"/>
  </rowBreaks>
</worksheet>
</file>

<file path=xl/worksheets/sheet11.xml><?xml version="1.0" encoding="utf-8"?>
<worksheet xmlns="http://schemas.openxmlformats.org/spreadsheetml/2006/main" xmlns:r="http://schemas.openxmlformats.org/officeDocument/2006/relationships">
  <dimension ref="A1:G37"/>
  <sheetViews>
    <sheetView view="pageLayout" zoomScaleSheetLayoutView="75" workbookViewId="0" topLeftCell="A28">
      <selection activeCell="F15" sqref="F15"/>
    </sheetView>
  </sheetViews>
  <sheetFormatPr defaultColWidth="9.140625" defaultRowHeight="12.75"/>
  <cols>
    <col min="1" max="1" width="3.57421875" style="62" customWidth="1"/>
    <col min="2" max="2" width="29.00390625" style="62" customWidth="1"/>
    <col min="3" max="3" width="14.57421875" style="62" customWidth="1"/>
    <col min="4" max="4" width="14.421875" style="62" customWidth="1"/>
    <col min="5" max="5" width="14.28125" style="62" customWidth="1"/>
    <col min="6" max="6" width="14.421875" style="62" customWidth="1"/>
    <col min="7" max="7" width="14.57421875" style="62" customWidth="1"/>
    <col min="8" max="16384" width="9.140625" style="62" customWidth="1"/>
  </cols>
  <sheetData>
    <row r="1" ht="15">
      <c r="A1" s="120" t="s">
        <v>254</v>
      </c>
    </row>
    <row r="2" ht="15.75">
      <c r="A2" s="105" t="s">
        <v>349</v>
      </c>
    </row>
    <row r="3" ht="13.5" thickBot="1"/>
    <row r="4" spans="1:7" ht="35.25" customHeight="1" thickTop="1">
      <c r="A4" s="442" t="s">
        <v>613</v>
      </c>
      <c r="B4" s="443" t="s">
        <v>614</v>
      </c>
      <c r="C4" s="444" t="s">
        <v>68</v>
      </c>
      <c r="D4" s="445" t="s">
        <v>351</v>
      </c>
      <c r="E4" s="445" t="s">
        <v>69</v>
      </c>
      <c r="F4" s="445" t="s">
        <v>72</v>
      </c>
      <c r="G4" s="446" t="s">
        <v>350</v>
      </c>
    </row>
    <row r="5" spans="1:7" ht="12.75">
      <c r="A5" s="301" t="s">
        <v>619</v>
      </c>
      <c r="B5" s="302" t="s">
        <v>296</v>
      </c>
      <c r="C5" s="303"/>
      <c r="D5" s="303"/>
      <c r="E5" s="303"/>
      <c r="F5" s="303">
        <v>202034.66</v>
      </c>
      <c r="G5" s="304">
        <f aca="true" t="shared" si="0" ref="G5:G18">SUM(C5:F5)</f>
        <v>202034.66</v>
      </c>
    </row>
    <row r="6" spans="1:7" ht="12.75">
      <c r="A6" s="301" t="s">
        <v>620</v>
      </c>
      <c r="B6" s="302" t="s">
        <v>297</v>
      </c>
      <c r="C6" s="303">
        <f>SUM(C7:C11)</f>
        <v>0</v>
      </c>
      <c r="D6" s="303">
        <f>SUM(D7:D11)</f>
        <v>0</v>
      </c>
      <c r="E6" s="303">
        <f>SUM(E7:E11)</f>
        <v>0</v>
      </c>
      <c r="F6" s="303">
        <f>SUM(F7:F11)</f>
        <v>0</v>
      </c>
      <c r="G6" s="304">
        <f t="shared" si="0"/>
        <v>0</v>
      </c>
    </row>
    <row r="7" spans="1:7" ht="12.75">
      <c r="A7" s="305" t="s">
        <v>298</v>
      </c>
      <c r="B7" s="306" t="s">
        <v>824</v>
      </c>
      <c r="C7" s="307"/>
      <c r="D7" s="307">
        <f>Aktywa!D25</f>
        <v>0</v>
      </c>
      <c r="E7" s="307">
        <f>G25</f>
        <v>0</v>
      </c>
      <c r="F7" s="307">
        <v>0</v>
      </c>
      <c r="G7" s="308">
        <f t="shared" si="0"/>
        <v>0</v>
      </c>
    </row>
    <row r="8" spans="1:7" ht="12.75">
      <c r="A8" s="305" t="s">
        <v>299</v>
      </c>
      <c r="B8" s="306" t="s">
        <v>358</v>
      </c>
      <c r="C8" s="307"/>
      <c r="D8" s="307"/>
      <c r="E8" s="307">
        <f>G26</f>
        <v>0</v>
      </c>
      <c r="F8" s="307"/>
      <c r="G8" s="308">
        <f t="shared" si="0"/>
        <v>0</v>
      </c>
    </row>
    <row r="9" spans="1:7" ht="12" customHeight="1">
      <c r="A9" s="305" t="s">
        <v>300</v>
      </c>
      <c r="B9" s="306" t="s">
        <v>702</v>
      </c>
      <c r="C9" s="307"/>
      <c r="D9" s="307"/>
      <c r="E9" s="307">
        <f>G27</f>
        <v>0</v>
      </c>
      <c r="F9" s="307"/>
      <c r="G9" s="308">
        <f t="shared" si="0"/>
        <v>0</v>
      </c>
    </row>
    <row r="10" spans="1:7" ht="26.25">
      <c r="A10" s="305" t="s">
        <v>301</v>
      </c>
      <c r="B10" s="306" t="s">
        <v>291</v>
      </c>
      <c r="C10" s="307"/>
      <c r="D10" s="307"/>
      <c r="E10" s="307">
        <f>G28</f>
        <v>0</v>
      </c>
      <c r="F10" s="307"/>
      <c r="G10" s="308">
        <f t="shared" si="0"/>
        <v>0</v>
      </c>
    </row>
    <row r="11" spans="1:7" ht="12.75">
      <c r="A11" s="305" t="s">
        <v>304</v>
      </c>
      <c r="B11" s="306" t="s">
        <v>359</v>
      </c>
      <c r="C11" s="307"/>
      <c r="D11" s="307"/>
      <c r="E11" s="307">
        <f>G29</f>
        <v>0</v>
      </c>
      <c r="F11" s="307"/>
      <c r="G11" s="308">
        <f t="shared" si="0"/>
        <v>0</v>
      </c>
    </row>
    <row r="12" spans="1:7" ht="12.75">
      <c r="A12" s="301" t="s">
        <v>621</v>
      </c>
      <c r="B12" s="302" t="s">
        <v>303</v>
      </c>
      <c r="C12" s="303">
        <f>SUM(C13:C17)</f>
        <v>0</v>
      </c>
      <c r="D12" s="303">
        <f>SUM(D13:D17)</f>
        <v>0</v>
      </c>
      <c r="E12" s="303">
        <f>SUM(E13:E17)</f>
        <v>0</v>
      </c>
      <c r="F12" s="303">
        <f>SUM(F13:F17)</f>
        <v>40139.41</v>
      </c>
      <c r="G12" s="304">
        <f t="shared" si="0"/>
        <v>40139.41</v>
      </c>
    </row>
    <row r="13" spans="1:7" ht="12.75">
      <c r="A13" s="305" t="s">
        <v>298</v>
      </c>
      <c r="B13" s="306" t="s">
        <v>360</v>
      </c>
      <c r="C13" s="307"/>
      <c r="D13" s="307"/>
      <c r="E13" s="307">
        <f>G31</f>
        <v>0</v>
      </c>
      <c r="F13" s="307"/>
      <c r="G13" s="308">
        <f t="shared" si="0"/>
        <v>0</v>
      </c>
    </row>
    <row r="14" spans="1:7" ht="12.75">
      <c r="A14" s="305" t="s">
        <v>299</v>
      </c>
      <c r="B14" s="306" t="s">
        <v>361</v>
      </c>
      <c r="C14" s="307"/>
      <c r="D14" s="307"/>
      <c r="E14" s="307">
        <f>G33</f>
        <v>0</v>
      </c>
      <c r="F14" s="307">
        <v>40139.41</v>
      </c>
      <c r="G14" s="308">
        <f t="shared" si="0"/>
        <v>40139.41</v>
      </c>
    </row>
    <row r="15" spans="1:7" ht="12.75">
      <c r="A15" s="305" t="s">
        <v>300</v>
      </c>
      <c r="B15" s="306" t="s">
        <v>369</v>
      </c>
      <c r="C15" s="307"/>
      <c r="D15" s="307"/>
      <c r="E15" s="307">
        <f>G34</f>
        <v>0</v>
      </c>
      <c r="F15" s="307"/>
      <c r="G15" s="308">
        <f t="shared" si="0"/>
        <v>0</v>
      </c>
    </row>
    <row r="16" spans="1:7" ht="12.75">
      <c r="A16" s="305" t="s">
        <v>301</v>
      </c>
      <c r="B16" s="306" t="s">
        <v>359</v>
      </c>
      <c r="C16" s="307"/>
      <c r="D16" s="307"/>
      <c r="E16" s="307">
        <f>G35</f>
        <v>0</v>
      </c>
      <c r="F16" s="307"/>
      <c r="G16" s="308">
        <f t="shared" si="0"/>
        <v>0</v>
      </c>
    </row>
    <row r="17" spans="1:7" ht="26.25">
      <c r="A17" s="305" t="s">
        <v>304</v>
      </c>
      <c r="B17" s="306" t="s">
        <v>291</v>
      </c>
      <c r="C17" s="307"/>
      <c r="D17" s="307"/>
      <c r="E17" s="307">
        <f>G36</f>
        <v>0</v>
      </c>
      <c r="F17" s="307"/>
      <c r="G17" s="308">
        <f t="shared" si="0"/>
        <v>0</v>
      </c>
    </row>
    <row r="18" spans="1:7" ht="13.5" thickBot="1">
      <c r="A18" s="447" t="s">
        <v>623</v>
      </c>
      <c r="B18" s="448" t="s">
        <v>305</v>
      </c>
      <c r="C18" s="449">
        <f>+C5+C6-C12</f>
        <v>0</v>
      </c>
      <c r="D18" s="449">
        <f>+D5+D6-D12</f>
        <v>0</v>
      </c>
      <c r="E18" s="449">
        <f>+E5+E6-E12</f>
        <v>0</v>
      </c>
      <c r="F18" s="449">
        <f>+F5+F6-F12</f>
        <v>161895.25</v>
      </c>
      <c r="G18" s="450">
        <f t="shared" si="0"/>
        <v>161895.25</v>
      </c>
    </row>
    <row r="19" ht="13.5" thickTop="1"/>
    <row r="20" spans="1:7" ht="15.75">
      <c r="A20" s="683" t="s">
        <v>932</v>
      </c>
      <c r="B20" s="683"/>
      <c r="C20" s="683"/>
      <c r="D20" s="683"/>
      <c r="E20" s="683"/>
      <c r="F20" s="683"/>
      <c r="G20" s="683"/>
    </row>
    <row r="21" spans="1:7" ht="12.75" customHeight="1" thickBot="1">
      <c r="A21" s="78"/>
      <c r="B21" s="78"/>
      <c r="C21" s="78"/>
      <c r="D21" s="78"/>
      <c r="E21" s="78"/>
      <c r="F21" s="78"/>
      <c r="G21" s="78"/>
    </row>
    <row r="22" spans="1:7" ht="46.5" customHeight="1" thickTop="1">
      <c r="A22" s="442" t="s">
        <v>613</v>
      </c>
      <c r="B22" s="443" t="s">
        <v>614</v>
      </c>
      <c r="C22" s="444" t="s">
        <v>362</v>
      </c>
      <c r="D22" s="445" t="s">
        <v>363</v>
      </c>
      <c r="E22" s="445" t="s">
        <v>364</v>
      </c>
      <c r="F22" s="445" t="s">
        <v>365</v>
      </c>
      <c r="G22" s="451" t="s">
        <v>307</v>
      </c>
    </row>
    <row r="23" spans="1:7" ht="12.75" customHeight="1">
      <c r="A23" s="301" t="s">
        <v>619</v>
      </c>
      <c r="B23" s="302" t="s">
        <v>296</v>
      </c>
      <c r="C23" s="303"/>
      <c r="D23" s="303"/>
      <c r="E23" s="303"/>
      <c r="F23" s="303"/>
      <c r="G23" s="304">
        <f aca="true" t="shared" si="1" ref="G23:G37">SUM(C23:F23)</f>
        <v>0</v>
      </c>
    </row>
    <row r="24" spans="1:7" ht="12.75" customHeight="1">
      <c r="A24" s="301" t="s">
        <v>620</v>
      </c>
      <c r="B24" s="302" t="s">
        <v>297</v>
      </c>
      <c r="C24" s="303">
        <f>SUM(C25:C29)</f>
        <v>0</v>
      </c>
      <c r="D24" s="303">
        <f>SUM(D25:D29)</f>
        <v>0</v>
      </c>
      <c r="E24" s="303">
        <f>SUM(E25:E29)</f>
        <v>0</v>
      </c>
      <c r="F24" s="303">
        <f>SUM(F25:F29)</f>
        <v>0</v>
      </c>
      <c r="G24" s="304">
        <f t="shared" si="1"/>
        <v>0</v>
      </c>
    </row>
    <row r="25" spans="1:7" ht="12.75" customHeight="1">
      <c r="A25" s="305" t="s">
        <v>298</v>
      </c>
      <c r="B25" s="306" t="s">
        <v>824</v>
      </c>
      <c r="C25" s="307"/>
      <c r="D25" s="307"/>
      <c r="E25" s="307"/>
      <c r="F25" s="307"/>
      <c r="G25" s="308">
        <f t="shared" si="1"/>
        <v>0</v>
      </c>
    </row>
    <row r="26" spans="1:7" ht="12.75" customHeight="1">
      <c r="A26" s="305" t="s">
        <v>299</v>
      </c>
      <c r="B26" s="306" t="s">
        <v>358</v>
      </c>
      <c r="C26" s="307"/>
      <c r="D26" s="307"/>
      <c r="E26" s="307"/>
      <c r="F26" s="307"/>
      <c r="G26" s="308">
        <f t="shared" si="1"/>
        <v>0</v>
      </c>
    </row>
    <row r="27" spans="1:7" ht="12.75" customHeight="1">
      <c r="A27" s="305" t="s">
        <v>300</v>
      </c>
      <c r="B27" s="306" t="s">
        <v>702</v>
      </c>
      <c r="C27" s="307"/>
      <c r="D27" s="307"/>
      <c r="E27" s="307"/>
      <c r="F27" s="307"/>
      <c r="G27" s="308">
        <f t="shared" si="1"/>
        <v>0</v>
      </c>
    </row>
    <row r="28" spans="1:7" ht="23.25" customHeight="1">
      <c r="A28" s="305" t="s">
        <v>301</v>
      </c>
      <c r="B28" s="306" t="s">
        <v>291</v>
      </c>
      <c r="C28" s="307"/>
      <c r="D28" s="307"/>
      <c r="E28" s="307"/>
      <c r="F28" s="307"/>
      <c r="G28" s="308">
        <f t="shared" si="1"/>
        <v>0</v>
      </c>
    </row>
    <row r="29" spans="1:7" ht="12.75" customHeight="1">
      <c r="A29" s="305" t="s">
        <v>304</v>
      </c>
      <c r="B29" s="306" t="s">
        <v>359</v>
      </c>
      <c r="C29" s="307"/>
      <c r="D29" s="307"/>
      <c r="E29" s="307"/>
      <c r="F29" s="307"/>
      <c r="G29" s="308">
        <f t="shared" si="1"/>
        <v>0</v>
      </c>
    </row>
    <row r="30" spans="1:7" ht="12.75" customHeight="1">
      <c r="A30" s="301" t="s">
        <v>621</v>
      </c>
      <c r="B30" s="302" t="s">
        <v>303</v>
      </c>
      <c r="C30" s="303">
        <f>SUM(C31:C36)</f>
        <v>0</v>
      </c>
      <c r="D30" s="303">
        <f>SUM(D31:D36)</f>
        <v>0</v>
      </c>
      <c r="E30" s="303">
        <f>SUM(E31:E36)</f>
        <v>0</v>
      </c>
      <c r="F30" s="303">
        <f>SUM(F31:F36)</f>
        <v>0</v>
      </c>
      <c r="G30" s="304">
        <f t="shared" si="1"/>
        <v>0</v>
      </c>
    </row>
    <row r="31" spans="1:7" ht="12.75" customHeight="1">
      <c r="A31" s="305" t="s">
        <v>298</v>
      </c>
      <c r="B31" s="306" t="s">
        <v>360</v>
      </c>
      <c r="C31" s="307"/>
      <c r="D31" s="307"/>
      <c r="E31" s="307"/>
      <c r="F31" s="307"/>
      <c r="G31" s="308">
        <f t="shared" si="1"/>
        <v>0</v>
      </c>
    </row>
    <row r="32" spans="1:7" ht="12.75" customHeight="1">
      <c r="A32" s="305" t="s">
        <v>299</v>
      </c>
      <c r="B32" s="306" t="s">
        <v>825</v>
      </c>
      <c r="C32" s="307"/>
      <c r="D32" s="307"/>
      <c r="E32" s="307"/>
      <c r="F32" s="307"/>
      <c r="G32" s="308">
        <f>SUM(C32:F32)</f>
        <v>0</v>
      </c>
    </row>
    <row r="33" spans="1:7" ht="12.75" customHeight="1">
      <c r="A33" s="305" t="s">
        <v>300</v>
      </c>
      <c r="B33" s="306" t="s">
        <v>361</v>
      </c>
      <c r="C33" s="307"/>
      <c r="D33" s="307"/>
      <c r="E33" s="307"/>
      <c r="F33" s="307"/>
      <c r="G33" s="308">
        <f t="shared" si="1"/>
        <v>0</v>
      </c>
    </row>
    <row r="34" spans="1:7" ht="12.75" customHeight="1">
      <c r="A34" s="305" t="s">
        <v>301</v>
      </c>
      <c r="B34" s="306" t="s">
        <v>369</v>
      </c>
      <c r="C34" s="307"/>
      <c r="D34" s="307"/>
      <c r="E34" s="307"/>
      <c r="F34" s="307"/>
      <c r="G34" s="308">
        <f t="shared" si="1"/>
        <v>0</v>
      </c>
    </row>
    <row r="35" spans="1:7" ht="12.75" customHeight="1">
      <c r="A35" s="305" t="s">
        <v>304</v>
      </c>
      <c r="B35" s="306" t="s">
        <v>359</v>
      </c>
      <c r="C35" s="307"/>
      <c r="D35" s="307"/>
      <c r="E35" s="307"/>
      <c r="F35" s="307"/>
      <c r="G35" s="308">
        <f t="shared" si="1"/>
        <v>0</v>
      </c>
    </row>
    <row r="36" spans="1:7" ht="24.75" customHeight="1">
      <c r="A36" s="305" t="s">
        <v>308</v>
      </c>
      <c r="B36" s="306" t="s">
        <v>291</v>
      </c>
      <c r="C36" s="307"/>
      <c r="D36" s="307"/>
      <c r="E36" s="307"/>
      <c r="F36" s="307"/>
      <c r="G36" s="308">
        <f t="shared" si="1"/>
        <v>0</v>
      </c>
    </row>
    <row r="37" spans="1:7" ht="12.75" customHeight="1" thickBot="1">
      <c r="A37" s="447" t="s">
        <v>623</v>
      </c>
      <c r="B37" s="448" t="s">
        <v>305</v>
      </c>
      <c r="C37" s="449">
        <f>+C23+C24-C30</f>
        <v>0</v>
      </c>
      <c r="D37" s="449">
        <f>+D23+D24-D30</f>
        <v>0</v>
      </c>
      <c r="E37" s="449">
        <f>+E23+E24-E30</f>
        <v>0</v>
      </c>
      <c r="F37" s="449">
        <f>+F23+F24-F30</f>
        <v>0</v>
      </c>
      <c r="G37" s="450">
        <f t="shared" si="1"/>
        <v>0</v>
      </c>
    </row>
    <row r="38" ht="13.5" thickTop="1"/>
  </sheetData>
  <sheetProtection/>
  <mergeCells count="1">
    <mergeCell ref="A20:G20"/>
  </mergeCells>
  <printOptions/>
  <pageMargins left="0.78" right="0.4" top="0.7874015748031497" bottom="0.5905511811023623" header="0.2755905511811024" footer="0.2755905511811024"/>
  <pageSetup horizontalDpi="300" verticalDpi="300" orientation="portrait" paperSize="9" scale="85" r:id="rId1"/>
  <headerFooter alignWithMargins="0">
    <oddHeader>&amp;LVERIORI SA&amp;RSprawozdanie finansowe za okres 01.01.2019 r. - 31.12.2019 r.</oddHeader>
    <oddFooter>&amp;R&amp;P
</oddFooter>
  </headerFooter>
</worksheet>
</file>

<file path=xl/worksheets/sheet12.xml><?xml version="1.0" encoding="utf-8"?>
<worksheet xmlns="http://schemas.openxmlformats.org/spreadsheetml/2006/main" xmlns:r="http://schemas.openxmlformats.org/officeDocument/2006/relationships">
  <dimension ref="A1:H53"/>
  <sheetViews>
    <sheetView showGridLines="0" view="pageLayout" zoomScaleSheetLayoutView="75" workbookViewId="0" topLeftCell="A10">
      <selection activeCell="C15" sqref="C15"/>
    </sheetView>
  </sheetViews>
  <sheetFormatPr defaultColWidth="9.140625" defaultRowHeight="12.75"/>
  <cols>
    <col min="1" max="1" width="4.28125" style="15" customWidth="1"/>
    <col min="2" max="2" width="38.28125" style="19" customWidth="1"/>
    <col min="3" max="3" width="14.421875" style="16" customWidth="1"/>
    <col min="4" max="4" width="14.57421875" style="16" customWidth="1"/>
    <col min="5" max="5" width="13.140625" style="16" customWidth="1"/>
    <col min="6" max="6" width="13.57421875" style="16" customWidth="1"/>
    <col min="7" max="7" width="14.28125" style="16" customWidth="1"/>
    <col min="8" max="8" width="14.00390625" style="16" customWidth="1"/>
    <col min="9" max="9" width="9.140625" style="16" customWidth="1"/>
    <col min="10" max="16384" width="8.8515625" style="16" customWidth="1"/>
  </cols>
  <sheetData>
    <row r="1" spans="1:8" ht="15">
      <c r="A1" s="688" t="s">
        <v>353</v>
      </c>
      <c r="B1" s="688"/>
      <c r="C1" s="43"/>
      <c r="D1" s="43"/>
      <c r="E1" s="43"/>
      <c r="F1" s="43"/>
      <c r="G1" s="43"/>
      <c r="H1" s="43"/>
    </row>
    <row r="2" spans="1:8" ht="16.5" customHeight="1">
      <c r="A2" s="687" t="s">
        <v>127</v>
      </c>
      <c r="B2" s="687"/>
      <c r="C2" s="43"/>
      <c r="D2" s="43"/>
      <c r="E2" s="43"/>
      <c r="F2" s="43"/>
      <c r="G2" s="43"/>
      <c r="H2" s="43"/>
    </row>
    <row r="3" spans="1:8" ht="12.75" customHeight="1" thickBot="1">
      <c r="A3" s="196"/>
      <c r="B3" s="196"/>
      <c r="C3" s="43"/>
      <c r="D3" s="43"/>
      <c r="E3" s="43"/>
      <c r="F3" s="43"/>
      <c r="G3" s="43"/>
      <c r="H3" s="43"/>
    </row>
    <row r="4" spans="1:8" s="17" customFormat="1" ht="15.75" customHeight="1" thickTop="1">
      <c r="A4" s="691" t="s">
        <v>613</v>
      </c>
      <c r="B4" s="689" t="s">
        <v>614</v>
      </c>
      <c r="C4" s="461" t="s">
        <v>933</v>
      </c>
      <c r="D4" s="461"/>
      <c r="E4" s="461"/>
      <c r="F4" s="693" t="s">
        <v>864</v>
      </c>
      <c r="G4" s="693"/>
      <c r="H4" s="694"/>
    </row>
    <row r="5" spans="1:8" s="17" customFormat="1" ht="28.5" customHeight="1">
      <c r="A5" s="692"/>
      <c r="B5" s="690"/>
      <c r="C5" s="463" t="s">
        <v>311</v>
      </c>
      <c r="D5" s="455" t="s">
        <v>424</v>
      </c>
      <c r="E5" s="463" t="s">
        <v>312</v>
      </c>
      <c r="F5" s="463" t="s">
        <v>311</v>
      </c>
      <c r="G5" s="455" t="s">
        <v>424</v>
      </c>
      <c r="H5" s="464" t="s">
        <v>312</v>
      </c>
    </row>
    <row r="6" spans="1:8" s="18" customFormat="1" ht="12.75">
      <c r="A6" s="295" t="s">
        <v>619</v>
      </c>
      <c r="B6" s="296" t="s">
        <v>425</v>
      </c>
      <c r="C6" s="309">
        <f>+C7+C10</f>
        <v>0</v>
      </c>
      <c r="D6" s="309">
        <f>+D7+D10</f>
        <v>0</v>
      </c>
      <c r="E6" s="309">
        <f aca="true" t="shared" si="0" ref="E6:E17">+C6-D6</f>
        <v>0</v>
      </c>
      <c r="F6" s="309">
        <f>+F7+F10</f>
        <v>0</v>
      </c>
      <c r="G6" s="309">
        <f>+G7+G10</f>
        <v>0</v>
      </c>
      <c r="H6" s="297">
        <f aca="true" t="shared" si="1" ref="H6:H17">+F6-G6</f>
        <v>0</v>
      </c>
    </row>
    <row r="7" spans="1:8" ht="14.25" customHeight="1">
      <c r="A7" s="298" t="s">
        <v>298</v>
      </c>
      <c r="B7" s="299" t="s">
        <v>426</v>
      </c>
      <c r="C7" s="311">
        <f>SUM(C8:C9)</f>
        <v>0</v>
      </c>
      <c r="D7" s="311">
        <f>SUM(D8:D9)</f>
        <v>0</v>
      </c>
      <c r="E7" s="311">
        <f t="shared" si="0"/>
        <v>0</v>
      </c>
      <c r="F7" s="311">
        <f>SUM(F8:F9)</f>
        <v>0</v>
      </c>
      <c r="G7" s="311">
        <f>SUM(G8:G9)</f>
        <v>0</v>
      </c>
      <c r="H7" s="300">
        <f t="shared" si="1"/>
        <v>0</v>
      </c>
    </row>
    <row r="8" spans="1:8" ht="12.75">
      <c r="A8" s="298"/>
      <c r="B8" s="330" t="s">
        <v>427</v>
      </c>
      <c r="C8" s="311"/>
      <c r="D8" s="311"/>
      <c r="E8" s="311">
        <f t="shared" si="0"/>
        <v>0</v>
      </c>
      <c r="F8" s="311"/>
      <c r="G8" s="311"/>
      <c r="H8" s="300">
        <f t="shared" si="1"/>
        <v>0</v>
      </c>
    </row>
    <row r="9" spans="1:8" ht="12.75">
      <c r="A9" s="298"/>
      <c r="B9" s="330" t="s">
        <v>428</v>
      </c>
      <c r="C9" s="311"/>
      <c r="D9" s="311"/>
      <c r="E9" s="311">
        <f t="shared" si="0"/>
        <v>0</v>
      </c>
      <c r="F9" s="311"/>
      <c r="G9" s="311"/>
      <c r="H9" s="300">
        <f t="shared" si="1"/>
        <v>0</v>
      </c>
    </row>
    <row r="10" spans="1:8" ht="12.75">
      <c r="A10" s="298" t="s">
        <v>299</v>
      </c>
      <c r="B10" s="299" t="s">
        <v>302</v>
      </c>
      <c r="C10" s="311">
        <v>0</v>
      </c>
      <c r="D10" s="311">
        <v>0</v>
      </c>
      <c r="E10" s="311">
        <f t="shared" si="0"/>
        <v>0</v>
      </c>
      <c r="F10" s="311">
        <v>0</v>
      </c>
      <c r="G10" s="311">
        <v>0</v>
      </c>
      <c r="H10" s="300">
        <f t="shared" si="1"/>
        <v>0</v>
      </c>
    </row>
    <row r="11" spans="1:8" ht="15" customHeight="1">
      <c r="A11" s="295" t="s">
        <v>620</v>
      </c>
      <c r="B11" s="296" t="s">
        <v>429</v>
      </c>
      <c r="C11" s="309">
        <f>SUM(C12+C15+C16+C17)</f>
        <v>122930.97</v>
      </c>
      <c r="D11" s="309">
        <f>SUM(D12+D15+D16+D17)</f>
        <v>0</v>
      </c>
      <c r="E11" s="309">
        <f t="shared" si="0"/>
        <v>122930.97</v>
      </c>
      <c r="F11" s="309">
        <f>SUM(F12+F15+F16+F17)</f>
        <v>0</v>
      </c>
      <c r="G11" s="309">
        <f>SUM(G12+G15+G16+G17)</f>
        <v>0</v>
      </c>
      <c r="H11" s="297">
        <f t="shared" si="1"/>
        <v>0</v>
      </c>
    </row>
    <row r="12" spans="1:8" s="18" customFormat="1" ht="13.5" customHeight="1">
      <c r="A12" s="298" t="s">
        <v>298</v>
      </c>
      <c r="B12" s="299" t="s">
        <v>426</v>
      </c>
      <c r="C12" s="311">
        <f>SUM(C13+C14)</f>
        <v>51.88</v>
      </c>
      <c r="D12" s="311">
        <f>SUM(D13+D14)</f>
        <v>0</v>
      </c>
      <c r="E12" s="311">
        <f t="shared" si="0"/>
        <v>51.88</v>
      </c>
      <c r="F12" s="311">
        <f>SUM(F13+F14)</f>
        <v>0</v>
      </c>
      <c r="G12" s="311">
        <f>SUM(G13+G14)</f>
        <v>0</v>
      </c>
      <c r="H12" s="300">
        <f t="shared" si="1"/>
        <v>0</v>
      </c>
    </row>
    <row r="13" spans="1:8" s="18" customFormat="1" ht="12.75">
      <c r="A13" s="295"/>
      <c r="B13" s="330" t="s">
        <v>427</v>
      </c>
      <c r="C13" s="311">
        <v>51.88</v>
      </c>
      <c r="D13" s="311"/>
      <c r="E13" s="311">
        <f t="shared" si="0"/>
        <v>51.88</v>
      </c>
      <c r="F13" s="311"/>
      <c r="G13" s="311"/>
      <c r="H13" s="300">
        <f t="shared" si="1"/>
        <v>0</v>
      </c>
    </row>
    <row r="14" spans="1:8" s="18" customFormat="1" ht="12.75">
      <c r="A14" s="295"/>
      <c r="B14" s="330" t="s">
        <v>428</v>
      </c>
      <c r="C14" s="311"/>
      <c r="D14" s="311"/>
      <c r="E14" s="311">
        <f t="shared" si="0"/>
        <v>0</v>
      </c>
      <c r="F14" s="311"/>
      <c r="G14" s="311"/>
      <c r="H14" s="300">
        <f t="shared" si="1"/>
        <v>0</v>
      </c>
    </row>
    <row r="15" spans="1:8" ht="26.25" customHeight="1">
      <c r="A15" s="298" t="s">
        <v>299</v>
      </c>
      <c r="B15" s="299" t="s">
        <v>430</v>
      </c>
      <c r="C15" s="311">
        <v>122503.39</v>
      </c>
      <c r="D15" s="311">
        <v>0</v>
      </c>
      <c r="E15" s="311">
        <f t="shared" si="0"/>
        <v>122503.39</v>
      </c>
      <c r="F15" s="311">
        <v>0</v>
      </c>
      <c r="G15" s="311">
        <v>0</v>
      </c>
      <c r="H15" s="300">
        <f t="shared" si="1"/>
        <v>0</v>
      </c>
    </row>
    <row r="16" spans="1:8" ht="12.75">
      <c r="A16" s="298" t="s">
        <v>300</v>
      </c>
      <c r="B16" s="299" t="s">
        <v>302</v>
      </c>
      <c r="C16" s="311">
        <v>375.7</v>
      </c>
      <c r="D16" s="311">
        <v>0</v>
      </c>
      <c r="E16" s="311">
        <f t="shared" si="0"/>
        <v>375.7</v>
      </c>
      <c r="F16" s="311">
        <v>0</v>
      </c>
      <c r="G16" s="311">
        <v>0</v>
      </c>
      <c r="H16" s="300">
        <f t="shared" si="1"/>
        <v>0</v>
      </c>
    </row>
    <row r="17" spans="1:8" ht="12.75">
      <c r="A17" s="298" t="s">
        <v>301</v>
      </c>
      <c r="B17" s="299" t="s">
        <v>132</v>
      </c>
      <c r="C17" s="311">
        <v>0</v>
      </c>
      <c r="D17" s="311">
        <v>0</v>
      </c>
      <c r="E17" s="311">
        <f t="shared" si="0"/>
        <v>0</v>
      </c>
      <c r="F17" s="311">
        <v>0</v>
      </c>
      <c r="G17" s="311">
        <v>0</v>
      </c>
      <c r="H17" s="300">
        <f t="shared" si="1"/>
        <v>0</v>
      </c>
    </row>
    <row r="18" spans="1:8" s="18" customFormat="1" ht="13.5" thickBot="1">
      <c r="A18" s="684" t="s">
        <v>294</v>
      </c>
      <c r="B18" s="685"/>
      <c r="C18" s="460">
        <f aca="true" t="shared" si="2" ref="C18:H18">SUM(C6+C11)</f>
        <v>122930.97</v>
      </c>
      <c r="D18" s="460">
        <f t="shared" si="2"/>
        <v>0</v>
      </c>
      <c r="E18" s="460">
        <f t="shared" si="2"/>
        <v>122930.97</v>
      </c>
      <c r="F18" s="460">
        <f t="shared" si="2"/>
        <v>0</v>
      </c>
      <c r="G18" s="460">
        <f t="shared" si="2"/>
        <v>0</v>
      </c>
      <c r="H18" s="438">
        <f t="shared" si="2"/>
        <v>0</v>
      </c>
    </row>
    <row r="19" ht="13.5" thickTop="1"/>
    <row r="20" spans="1:5" ht="22.5" customHeight="1" thickBot="1">
      <c r="A20" s="687" t="s">
        <v>431</v>
      </c>
      <c r="B20" s="687"/>
      <c r="C20" s="687"/>
      <c r="D20" s="687"/>
      <c r="E20" s="687"/>
    </row>
    <row r="21" spans="1:5" s="44" customFormat="1" ht="21" thickTop="1">
      <c r="A21" s="465" t="s">
        <v>613</v>
      </c>
      <c r="B21" s="454" t="s">
        <v>313</v>
      </c>
      <c r="C21" s="454" t="s">
        <v>432</v>
      </c>
      <c r="D21" s="454" t="s">
        <v>423</v>
      </c>
      <c r="E21" s="466" t="s">
        <v>433</v>
      </c>
    </row>
    <row r="22" spans="1:5" s="44" customFormat="1" ht="12.75">
      <c r="A22" s="316" t="s">
        <v>619</v>
      </c>
      <c r="B22" s="317" t="s">
        <v>434</v>
      </c>
      <c r="C22" s="318">
        <f>SUM(C23:C24)</f>
        <v>51.88</v>
      </c>
      <c r="D22" s="318">
        <f>SUM(D23:D24)</f>
        <v>0</v>
      </c>
      <c r="E22" s="319">
        <f aca="true" t="shared" si="3" ref="E22:E36">C22-D22</f>
        <v>51.88</v>
      </c>
    </row>
    <row r="23" spans="1:5" s="44" customFormat="1" ht="12.75">
      <c r="A23" s="320" t="s">
        <v>298</v>
      </c>
      <c r="B23" s="321" t="s">
        <v>416</v>
      </c>
      <c r="C23" s="322"/>
      <c r="D23" s="318"/>
      <c r="E23" s="323">
        <f t="shared" si="3"/>
        <v>0</v>
      </c>
    </row>
    <row r="24" spans="1:5" s="44" customFormat="1" ht="12.75">
      <c r="A24" s="320" t="s">
        <v>299</v>
      </c>
      <c r="B24" s="321" t="s">
        <v>435</v>
      </c>
      <c r="C24" s="322">
        <v>51.88</v>
      </c>
      <c r="D24" s="318"/>
      <c r="E24" s="323">
        <f t="shared" si="3"/>
        <v>51.88</v>
      </c>
    </row>
    <row r="25" spans="1:5" ht="12.75">
      <c r="A25" s="295" t="s">
        <v>620</v>
      </c>
      <c r="B25" s="296" t="s">
        <v>436</v>
      </c>
      <c r="C25" s="324">
        <f>SUM(C26+C31)</f>
        <v>0</v>
      </c>
      <c r="D25" s="324">
        <f>SUM(D26+D31)</f>
        <v>0</v>
      </c>
      <c r="E25" s="319">
        <f t="shared" si="3"/>
        <v>0</v>
      </c>
    </row>
    <row r="26" spans="1:5" ht="12.75">
      <c r="A26" s="298" t="s">
        <v>298</v>
      </c>
      <c r="B26" s="299" t="s">
        <v>416</v>
      </c>
      <c r="C26" s="325">
        <f>SUM(C27:C30)</f>
        <v>0</v>
      </c>
      <c r="D26" s="325">
        <f>SUM(D27:D30)</f>
        <v>0</v>
      </c>
      <c r="E26" s="323">
        <f t="shared" si="3"/>
        <v>0</v>
      </c>
    </row>
    <row r="27" spans="1:5" s="134" customFormat="1" ht="12.75">
      <c r="A27" s="326"/>
      <c r="B27" s="327" t="s">
        <v>437</v>
      </c>
      <c r="C27" s="328">
        <v>0</v>
      </c>
      <c r="D27" s="328"/>
      <c r="E27" s="329">
        <f t="shared" si="3"/>
        <v>0</v>
      </c>
    </row>
    <row r="28" spans="1:5" s="134" customFormat="1" ht="12.75">
      <c r="A28" s="326"/>
      <c r="B28" s="327" t="s">
        <v>438</v>
      </c>
      <c r="C28" s="328"/>
      <c r="D28" s="328"/>
      <c r="E28" s="329">
        <f t="shared" si="3"/>
        <v>0</v>
      </c>
    </row>
    <row r="29" spans="1:5" s="134" customFormat="1" ht="12.75">
      <c r="A29" s="326"/>
      <c r="B29" s="327" t="s">
        <v>448</v>
      </c>
      <c r="C29" s="328"/>
      <c r="D29" s="328"/>
      <c r="E29" s="329">
        <f t="shared" si="3"/>
        <v>0</v>
      </c>
    </row>
    <row r="30" spans="1:5" s="134" customFormat="1" ht="12.75">
      <c r="A30" s="326"/>
      <c r="B30" s="327" t="s">
        <v>314</v>
      </c>
      <c r="C30" s="328"/>
      <c r="D30" s="328"/>
      <c r="E30" s="329">
        <f t="shared" si="3"/>
        <v>0</v>
      </c>
    </row>
    <row r="31" spans="1:5" ht="12.75">
      <c r="A31" s="298" t="s">
        <v>299</v>
      </c>
      <c r="B31" s="299" t="s">
        <v>435</v>
      </c>
      <c r="C31" s="325">
        <f>SUM(C32:C35)</f>
        <v>0</v>
      </c>
      <c r="D31" s="325">
        <f>SUM(D32:D35)</f>
        <v>0</v>
      </c>
      <c r="E31" s="323">
        <f t="shared" si="3"/>
        <v>0</v>
      </c>
    </row>
    <row r="32" spans="1:5" s="134" customFormat="1" ht="12.75">
      <c r="A32" s="326"/>
      <c r="B32" s="327" t="s">
        <v>437</v>
      </c>
      <c r="C32" s="328"/>
      <c r="D32" s="328"/>
      <c r="E32" s="329">
        <f t="shared" si="3"/>
        <v>0</v>
      </c>
    </row>
    <row r="33" spans="1:5" s="134" customFormat="1" ht="12.75">
      <c r="A33" s="326"/>
      <c r="B33" s="327" t="s">
        <v>438</v>
      </c>
      <c r="C33" s="328"/>
      <c r="D33" s="328"/>
      <c r="E33" s="329">
        <f t="shared" si="3"/>
        <v>0</v>
      </c>
    </row>
    <row r="34" spans="1:5" s="134" customFormat="1" ht="12.75">
      <c r="A34" s="326"/>
      <c r="B34" s="327" t="s">
        <v>448</v>
      </c>
      <c r="C34" s="328"/>
      <c r="D34" s="328"/>
      <c r="E34" s="329">
        <f t="shared" si="3"/>
        <v>0</v>
      </c>
    </row>
    <row r="35" spans="1:5" s="134" customFormat="1" ht="12.75">
      <c r="A35" s="326"/>
      <c r="B35" s="327" t="s">
        <v>314</v>
      </c>
      <c r="C35" s="328"/>
      <c r="D35" s="328"/>
      <c r="E35" s="329">
        <f t="shared" si="3"/>
        <v>0</v>
      </c>
    </row>
    <row r="36" spans="1:5" s="20" customFormat="1" ht="13.5" thickBot="1">
      <c r="A36" s="684" t="s">
        <v>294</v>
      </c>
      <c r="B36" s="685"/>
      <c r="C36" s="467">
        <f>C22+C25</f>
        <v>51.88</v>
      </c>
      <c r="D36" s="467">
        <f>D22+D25</f>
        <v>0</v>
      </c>
      <c r="E36" s="468">
        <f t="shared" si="3"/>
        <v>51.88</v>
      </c>
    </row>
    <row r="37" spans="1:5" s="20" customFormat="1" ht="13.5" thickTop="1">
      <c r="A37" s="106"/>
      <c r="B37" s="106"/>
      <c r="C37" s="107"/>
      <c r="D37" s="107"/>
      <c r="E37" s="108"/>
    </row>
    <row r="38" spans="1:7" ht="34.5" customHeight="1">
      <c r="A38" s="686" t="s">
        <v>934</v>
      </c>
      <c r="B38" s="686"/>
      <c r="C38" s="686"/>
      <c r="D38" s="686"/>
      <c r="E38" s="686"/>
      <c r="F38" s="686"/>
      <c r="G38" s="686"/>
    </row>
    <row r="39" spans="1:7" ht="12.75" customHeight="1" thickBot="1">
      <c r="A39" s="197"/>
      <c r="B39" s="197"/>
      <c r="C39" s="197"/>
      <c r="D39" s="197"/>
      <c r="E39" s="197"/>
      <c r="F39" s="197"/>
      <c r="G39" s="197"/>
    </row>
    <row r="40" spans="1:7" s="19" customFormat="1" ht="42" thickTop="1">
      <c r="A40" s="439" t="s">
        <v>613</v>
      </c>
      <c r="B40" s="440" t="s">
        <v>614</v>
      </c>
      <c r="C40" s="454" t="s">
        <v>449</v>
      </c>
      <c r="D40" s="469" t="s">
        <v>450</v>
      </c>
      <c r="E40" s="454" t="s">
        <v>451</v>
      </c>
      <c r="F40" s="470" t="s">
        <v>450</v>
      </c>
      <c r="G40" s="441" t="s">
        <v>452</v>
      </c>
    </row>
    <row r="41" spans="1:7" ht="13.5">
      <c r="A41" s="295" t="s">
        <v>619</v>
      </c>
      <c r="B41" s="296" t="s">
        <v>296</v>
      </c>
      <c r="C41" s="309"/>
      <c r="D41" s="310"/>
      <c r="E41" s="309"/>
      <c r="F41" s="310"/>
      <c r="G41" s="297">
        <f aca="true" t="shared" si="4" ref="G41:G52">C41+E41</f>
        <v>0</v>
      </c>
    </row>
    <row r="42" spans="1:7" ht="13.5">
      <c r="A42" s="295" t="s">
        <v>620</v>
      </c>
      <c r="B42" s="296" t="s">
        <v>297</v>
      </c>
      <c r="C42" s="309">
        <f>SUM(C43:C46)</f>
        <v>0</v>
      </c>
      <c r="D42" s="310">
        <f>SUM(D43:D46)</f>
        <v>0</v>
      </c>
      <c r="E42" s="309">
        <f>SUM(E43:E46)</f>
        <v>0</v>
      </c>
      <c r="F42" s="310">
        <f>SUM(F43:F46)</f>
        <v>0</v>
      </c>
      <c r="G42" s="297">
        <f t="shared" si="4"/>
        <v>0</v>
      </c>
    </row>
    <row r="43" spans="1:7" ht="26.25">
      <c r="A43" s="298" t="s">
        <v>298</v>
      </c>
      <c r="B43" s="299" t="s">
        <v>799</v>
      </c>
      <c r="C43" s="311"/>
      <c r="D43" s="312"/>
      <c r="E43" s="311"/>
      <c r="F43" s="312"/>
      <c r="G43" s="300">
        <f t="shared" si="4"/>
        <v>0</v>
      </c>
    </row>
    <row r="44" spans="1:7" ht="26.25">
      <c r="A44" s="298" t="s">
        <v>299</v>
      </c>
      <c r="B44" s="299" t="s">
        <v>800</v>
      </c>
      <c r="C44" s="311"/>
      <c r="D44" s="312"/>
      <c r="E44" s="311"/>
      <c r="F44" s="312"/>
      <c r="G44" s="300">
        <f t="shared" si="4"/>
        <v>0</v>
      </c>
    </row>
    <row r="45" spans="1:7" ht="12.75">
      <c r="A45" s="298" t="s">
        <v>300</v>
      </c>
      <c r="B45" s="299" t="s">
        <v>315</v>
      </c>
      <c r="C45" s="311"/>
      <c r="D45" s="312"/>
      <c r="E45" s="311"/>
      <c r="F45" s="312"/>
      <c r="G45" s="300">
        <f t="shared" si="4"/>
        <v>0</v>
      </c>
    </row>
    <row r="46" spans="1:7" ht="12.75">
      <c r="A46" s="298" t="s">
        <v>301</v>
      </c>
      <c r="B46" s="299"/>
      <c r="C46" s="311"/>
      <c r="D46" s="312"/>
      <c r="E46" s="311"/>
      <c r="F46" s="312"/>
      <c r="G46" s="300">
        <f t="shared" si="4"/>
        <v>0</v>
      </c>
    </row>
    <row r="47" spans="1:7" ht="13.5">
      <c r="A47" s="295" t="s">
        <v>621</v>
      </c>
      <c r="B47" s="296" t="s">
        <v>303</v>
      </c>
      <c r="C47" s="309">
        <f>SUM(C48:C52)</f>
        <v>0</v>
      </c>
      <c r="D47" s="310">
        <f>SUM(D48:D52)</f>
        <v>0</v>
      </c>
      <c r="E47" s="309">
        <f>SUM(E48:E52)</f>
        <v>0</v>
      </c>
      <c r="F47" s="310">
        <f>SUM(F48:F52)</f>
        <v>0</v>
      </c>
      <c r="G47" s="297">
        <f t="shared" si="4"/>
        <v>0</v>
      </c>
    </row>
    <row r="48" spans="1:7" ht="26.25">
      <c r="A48" s="298" t="s">
        <v>298</v>
      </c>
      <c r="B48" s="299" t="s">
        <v>528</v>
      </c>
      <c r="C48" s="311"/>
      <c r="D48" s="312"/>
      <c r="E48" s="311"/>
      <c r="F48" s="312"/>
      <c r="G48" s="300">
        <f t="shared" si="4"/>
        <v>0</v>
      </c>
    </row>
    <row r="49" spans="1:7" ht="26.25">
      <c r="A49" s="298" t="s">
        <v>299</v>
      </c>
      <c r="B49" s="299" t="s">
        <v>801</v>
      </c>
      <c r="C49" s="311"/>
      <c r="D49" s="312"/>
      <c r="E49" s="311"/>
      <c r="F49" s="312"/>
      <c r="G49" s="300">
        <f t="shared" si="4"/>
        <v>0</v>
      </c>
    </row>
    <row r="50" spans="1:7" ht="26.25">
      <c r="A50" s="298" t="s">
        <v>300</v>
      </c>
      <c r="B50" s="299" t="s">
        <v>829</v>
      </c>
      <c r="C50" s="311"/>
      <c r="D50" s="312"/>
      <c r="E50" s="311"/>
      <c r="F50" s="312"/>
      <c r="G50" s="300">
        <f t="shared" si="4"/>
        <v>0</v>
      </c>
    </row>
    <row r="51" spans="1:7" ht="12.75">
      <c r="A51" s="298" t="s">
        <v>301</v>
      </c>
      <c r="B51" s="299" t="s">
        <v>315</v>
      </c>
      <c r="C51" s="311"/>
      <c r="D51" s="312"/>
      <c r="E51" s="311"/>
      <c r="F51" s="312"/>
      <c r="G51" s="300">
        <f t="shared" si="4"/>
        <v>0</v>
      </c>
    </row>
    <row r="52" spans="1:7" ht="12.75">
      <c r="A52" s="298" t="s">
        <v>304</v>
      </c>
      <c r="B52" s="299"/>
      <c r="C52" s="311"/>
      <c r="D52" s="312"/>
      <c r="E52" s="311"/>
      <c r="F52" s="312"/>
      <c r="G52" s="300">
        <f t="shared" si="4"/>
        <v>0</v>
      </c>
    </row>
    <row r="53" spans="1:7" ht="14.25" thickBot="1">
      <c r="A53" s="436" t="s">
        <v>623</v>
      </c>
      <c r="B53" s="437" t="s">
        <v>305</v>
      </c>
      <c r="C53" s="460">
        <f>C41+C42-C47</f>
        <v>0</v>
      </c>
      <c r="D53" s="472">
        <f>D41+D42-D47</f>
        <v>0</v>
      </c>
      <c r="E53" s="460">
        <f>E41+E42-E47</f>
        <v>0</v>
      </c>
      <c r="F53" s="472">
        <f>F41+F42-F47</f>
        <v>0</v>
      </c>
      <c r="G53" s="438">
        <f>G41+G42-G47</f>
        <v>0</v>
      </c>
    </row>
    <row r="54" ht="13.5" thickTop="1"/>
  </sheetData>
  <sheetProtection/>
  <mergeCells count="9">
    <mergeCell ref="A36:B36"/>
    <mergeCell ref="A38:G38"/>
    <mergeCell ref="A20:E20"/>
    <mergeCell ref="A1:B1"/>
    <mergeCell ref="A2:B2"/>
    <mergeCell ref="A18:B18"/>
    <mergeCell ref="B4:B5"/>
    <mergeCell ref="A4:A5"/>
    <mergeCell ref="F4:H4"/>
  </mergeCells>
  <printOptions/>
  <pageMargins left="0.8661417322834646" right="0.7874015748031497" top="0.7874015748031497" bottom="0.5905511811023623" header="0.2755905511811024" footer="0.2755905511811024"/>
  <pageSetup horizontalDpi="600" verticalDpi="600" orientation="landscape" paperSize="9" scale="85" r:id="rId1"/>
  <headerFooter alignWithMargins="0">
    <oddHeader>&amp;LVERIORI SA&amp;RSprawozdanie finansowe za okres 01.01.2019 r. - 31.12.2019 r.</oddHeader>
    <oddFooter>&amp;R&amp;P
</oddFooter>
  </headerFooter>
  <rowBreaks count="1" manualBreakCount="1">
    <brk id="36" max="255" man="1"/>
  </rowBreaks>
</worksheet>
</file>

<file path=xl/worksheets/sheet13.xml><?xml version="1.0" encoding="utf-8"?>
<worksheet xmlns="http://schemas.openxmlformats.org/spreadsheetml/2006/main" xmlns:r="http://schemas.openxmlformats.org/officeDocument/2006/relationships">
  <dimension ref="A1:H69"/>
  <sheetViews>
    <sheetView view="pageLayout" zoomScaleSheetLayoutView="75" workbookViewId="0" topLeftCell="A59">
      <selection activeCell="C3" sqref="C3"/>
    </sheetView>
  </sheetViews>
  <sheetFormatPr defaultColWidth="9.140625" defaultRowHeight="12.75"/>
  <cols>
    <col min="1" max="1" width="33.140625" style="62" customWidth="1"/>
    <col min="2" max="2" width="13.28125" style="62" customWidth="1"/>
    <col min="3" max="3" width="14.8515625" style="62" customWidth="1"/>
    <col min="4" max="4" width="14.28125" style="62" customWidth="1"/>
    <col min="5" max="5" width="13.28125" style="62" customWidth="1"/>
    <col min="6" max="6" width="14.00390625" style="62" customWidth="1"/>
    <col min="7" max="7" width="14.421875" style="62" customWidth="1"/>
    <col min="8" max="8" width="14.140625" style="62" customWidth="1"/>
    <col min="9" max="16384" width="9.140625" style="62" customWidth="1"/>
  </cols>
  <sheetData>
    <row r="1" spans="1:3" ht="15">
      <c r="A1" s="647" t="s">
        <v>357</v>
      </c>
      <c r="B1" s="647"/>
      <c r="C1" s="26"/>
    </row>
    <row r="2" spans="1:8" ht="12.75" customHeight="1">
      <c r="A2" s="695" t="s">
        <v>321</v>
      </c>
      <c r="B2" s="695"/>
      <c r="C2" s="695"/>
      <c r="D2" s="695"/>
      <c r="E2" s="695"/>
      <c r="F2" s="695"/>
      <c r="G2" s="695"/>
      <c r="H2" s="695"/>
    </row>
    <row r="3" spans="1:8" ht="13.5" thickBot="1">
      <c r="A3" s="73"/>
      <c r="B3" s="73"/>
      <c r="C3" s="73"/>
      <c r="D3" s="73"/>
      <c r="E3" s="73"/>
      <c r="F3" s="57"/>
      <c r="G3" s="57"/>
      <c r="H3" s="57"/>
    </row>
    <row r="4" spans="1:8" ht="13.5" thickTop="1">
      <c r="A4" s="483" t="s">
        <v>323</v>
      </c>
      <c r="B4" s="484"/>
      <c r="C4" s="484"/>
      <c r="D4" s="484"/>
      <c r="E4" s="485" t="s">
        <v>865</v>
      </c>
      <c r="F4" s="484"/>
      <c r="G4" s="484"/>
      <c r="H4" s="486"/>
    </row>
    <row r="5" spans="1:8" s="133" customFormat="1" ht="45">
      <c r="A5" s="487" t="s">
        <v>324</v>
      </c>
      <c r="B5" s="488" t="s">
        <v>325</v>
      </c>
      <c r="C5" s="488" t="s">
        <v>326</v>
      </c>
      <c r="D5" s="488" t="s">
        <v>327</v>
      </c>
      <c r="E5" s="488" t="s">
        <v>328</v>
      </c>
      <c r="F5" s="488" t="s">
        <v>329</v>
      </c>
      <c r="G5" s="488" t="s">
        <v>330</v>
      </c>
      <c r="H5" s="489" t="s">
        <v>331</v>
      </c>
    </row>
    <row r="6" spans="1:8" ht="26.25">
      <c r="A6" s="334" t="s">
        <v>866</v>
      </c>
      <c r="B6" s="335" t="s">
        <v>871</v>
      </c>
      <c r="C6" s="335" t="s">
        <v>872</v>
      </c>
      <c r="D6" s="336">
        <v>1000000</v>
      </c>
      <c r="E6" s="337">
        <v>100000</v>
      </c>
      <c r="F6" s="335" t="s">
        <v>867</v>
      </c>
      <c r="G6" s="535" t="s">
        <v>869</v>
      </c>
      <c r="H6" s="536" t="s">
        <v>869</v>
      </c>
    </row>
    <row r="7" spans="1:8" ht="26.25">
      <c r="A7" s="334" t="s">
        <v>868</v>
      </c>
      <c r="B7" s="335" t="s">
        <v>871</v>
      </c>
      <c r="C7" s="335" t="s">
        <v>872</v>
      </c>
      <c r="D7" s="336">
        <v>10000000</v>
      </c>
      <c r="E7" s="337">
        <v>1000000</v>
      </c>
      <c r="F7" s="335" t="s">
        <v>867</v>
      </c>
      <c r="G7" s="535" t="s">
        <v>870</v>
      </c>
      <c r="H7" s="536" t="s">
        <v>870</v>
      </c>
    </row>
    <row r="8" spans="1:8" ht="23.25" customHeight="1">
      <c r="A8" s="334" t="s">
        <v>937</v>
      </c>
      <c r="B8" s="335" t="s">
        <v>871</v>
      </c>
      <c r="C8" s="335" t="s">
        <v>872</v>
      </c>
      <c r="D8" s="336">
        <v>3000000</v>
      </c>
      <c r="E8" s="337">
        <v>300000</v>
      </c>
      <c r="F8" s="335" t="s">
        <v>867</v>
      </c>
      <c r="G8" s="535" t="s">
        <v>938</v>
      </c>
      <c r="H8" s="536" t="s">
        <v>938</v>
      </c>
    </row>
    <row r="9" spans="1:8" ht="12.75">
      <c r="A9" s="334"/>
      <c r="B9" s="335"/>
      <c r="C9" s="335"/>
      <c r="D9" s="336"/>
      <c r="E9" s="337"/>
      <c r="F9" s="335"/>
      <c r="G9" s="338"/>
      <c r="H9" s="339"/>
    </row>
    <row r="10" spans="1:8" ht="12.75">
      <c r="A10" s="334"/>
      <c r="B10" s="335"/>
      <c r="C10" s="335"/>
      <c r="D10" s="336"/>
      <c r="E10" s="337"/>
      <c r="F10" s="335"/>
      <c r="G10" s="338"/>
      <c r="H10" s="339"/>
    </row>
    <row r="11" spans="1:8" ht="13.5" thickBot="1">
      <c r="A11" s="340" t="s">
        <v>332</v>
      </c>
      <c r="B11" s="341"/>
      <c r="C11" s="341"/>
      <c r="D11" s="342">
        <f>SUM(D6:D10)</f>
        <v>14000000</v>
      </c>
      <c r="E11" s="343"/>
      <c r="F11" s="344"/>
      <c r="G11" s="344"/>
      <c r="H11" s="345"/>
    </row>
    <row r="12" spans="1:8" ht="14.25" thickBot="1" thickTop="1">
      <c r="A12" s="480" t="s">
        <v>333</v>
      </c>
      <c r="B12" s="481"/>
      <c r="C12" s="75"/>
      <c r="D12" s="76"/>
      <c r="E12" s="482">
        <f>SUM(E6:E11)</f>
        <v>1400000</v>
      </c>
      <c r="F12" s="75"/>
      <c r="G12" s="75"/>
      <c r="H12" s="75"/>
    </row>
    <row r="13" spans="1:8" ht="17.25" customHeight="1" thickTop="1">
      <c r="A13" s="56"/>
      <c r="B13" s="56"/>
      <c r="C13" s="56"/>
      <c r="D13" s="74"/>
      <c r="E13" s="56"/>
      <c r="F13" s="56"/>
      <c r="G13" s="56"/>
      <c r="H13" s="56"/>
    </row>
    <row r="14" spans="1:4" ht="15.75">
      <c r="A14" s="105" t="s">
        <v>354</v>
      </c>
      <c r="B14" s="77"/>
      <c r="C14" s="77"/>
      <c r="D14" s="77"/>
    </row>
    <row r="15" spans="1:4" ht="11.25" customHeight="1" thickBot="1">
      <c r="A15" s="77"/>
      <c r="B15" s="77"/>
      <c r="C15" s="77"/>
      <c r="D15" s="77"/>
    </row>
    <row r="16" spans="1:4" ht="36" customHeight="1" thickTop="1">
      <c r="A16" s="473" t="s">
        <v>355</v>
      </c>
      <c r="B16" s="474" t="s">
        <v>356</v>
      </c>
      <c r="C16" s="474" t="s">
        <v>42</v>
      </c>
      <c r="D16" s="475" t="s">
        <v>43</v>
      </c>
    </row>
    <row r="17" spans="1:4" ht="12.75">
      <c r="A17" s="544" t="s">
        <v>873</v>
      </c>
      <c r="B17" s="537">
        <v>2549810</v>
      </c>
      <c r="C17" s="614">
        <v>0.1821</v>
      </c>
      <c r="D17" s="615">
        <v>0.1821</v>
      </c>
    </row>
    <row r="18" spans="1:4" ht="12.75">
      <c r="A18" s="544" t="s">
        <v>874</v>
      </c>
      <c r="B18" s="537">
        <v>2480514</v>
      </c>
      <c r="C18" s="614">
        <v>0.1772</v>
      </c>
      <c r="D18" s="615">
        <v>0.1772</v>
      </c>
    </row>
    <row r="19" spans="1:4" ht="12.75">
      <c r="A19" s="544" t="s">
        <v>875</v>
      </c>
      <c r="B19" s="537">
        <v>49000</v>
      </c>
      <c r="C19" s="614">
        <v>0.0035</v>
      </c>
      <c r="D19" s="615">
        <v>0.0035</v>
      </c>
    </row>
    <row r="20" spans="1:4" ht="12.75">
      <c r="A20" s="544" t="s">
        <v>878</v>
      </c>
      <c r="B20" s="537">
        <v>35000</v>
      </c>
      <c r="C20" s="614">
        <v>0.00364</v>
      </c>
      <c r="D20" s="615">
        <v>0.00364</v>
      </c>
    </row>
    <row r="21" spans="1:4" ht="12.75">
      <c r="A21" s="544" t="s">
        <v>877</v>
      </c>
      <c r="B21" s="537">
        <v>2644999</v>
      </c>
      <c r="C21" s="614">
        <v>0.18893</v>
      </c>
      <c r="D21" s="615">
        <v>0.18893</v>
      </c>
    </row>
    <row r="22" spans="1:4" ht="12.75">
      <c r="A22" s="544" t="s">
        <v>880</v>
      </c>
      <c r="B22" s="537">
        <v>15000</v>
      </c>
      <c r="C22" s="614">
        <v>0.00136</v>
      </c>
      <c r="D22" s="615">
        <v>0.00136</v>
      </c>
    </row>
    <row r="23" spans="1:4" s="1" customFormat="1" ht="12.75">
      <c r="A23" s="544" t="s">
        <v>882</v>
      </c>
      <c r="B23" s="537">
        <v>15000</v>
      </c>
      <c r="C23" s="614">
        <v>0.00136</v>
      </c>
      <c r="D23" s="615">
        <v>0.00136</v>
      </c>
    </row>
    <row r="24" spans="1:4" ht="12.75">
      <c r="A24" s="544" t="s">
        <v>883</v>
      </c>
      <c r="B24" s="537">
        <v>15000</v>
      </c>
      <c r="C24" s="614">
        <v>0.00136</v>
      </c>
      <c r="D24" s="615">
        <v>0.00136</v>
      </c>
    </row>
    <row r="25" spans="1:4" ht="12.75">
      <c r="A25" s="544" t="s">
        <v>885</v>
      </c>
      <c r="B25" s="537">
        <v>38333</v>
      </c>
      <c r="C25" s="614">
        <v>0.00348</v>
      </c>
      <c r="D25" s="615">
        <v>0.00348</v>
      </c>
    </row>
    <row r="26" spans="1:4" s="66" customFormat="1" ht="11.25" customHeight="1">
      <c r="A26" s="544" t="s">
        <v>886</v>
      </c>
      <c r="B26" s="537">
        <v>30000</v>
      </c>
      <c r="C26" s="614">
        <v>0.00214</v>
      </c>
      <c r="D26" s="615">
        <v>0.00214</v>
      </c>
    </row>
    <row r="27" spans="1:4" ht="12.75">
      <c r="A27" s="544" t="s">
        <v>887</v>
      </c>
      <c r="B27" s="537">
        <v>66668</v>
      </c>
      <c r="C27" s="614">
        <v>0.00606</v>
      </c>
      <c r="D27" s="615">
        <v>0.00606</v>
      </c>
    </row>
    <row r="28" spans="1:4" ht="12.75">
      <c r="A28" s="544" t="s">
        <v>884</v>
      </c>
      <c r="B28" s="537">
        <v>7000</v>
      </c>
      <c r="C28" s="614">
        <v>0.00064</v>
      </c>
      <c r="D28" s="615">
        <v>0.00064</v>
      </c>
    </row>
    <row r="29" spans="1:4" ht="12.75">
      <c r="A29" s="544" t="s">
        <v>888</v>
      </c>
      <c r="B29" s="537">
        <v>6667</v>
      </c>
      <c r="C29" s="614">
        <v>0.00061</v>
      </c>
      <c r="D29" s="615">
        <v>0.00061</v>
      </c>
    </row>
    <row r="30" spans="1:4" ht="12.75">
      <c r="A30" s="544" t="s">
        <v>890</v>
      </c>
      <c r="B30" s="537">
        <v>10000</v>
      </c>
      <c r="C30" s="614">
        <v>0.00071</v>
      </c>
      <c r="D30" s="615">
        <v>0.00071</v>
      </c>
    </row>
    <row r="31" spans="1:4" ht="12.75">
      <c r="A31" s="544" t="s">
        <v>891</v>
      </c>
      <c r="B31" s="537">
        <v>10000</v>
      </c>
      <c r="C31" s="614">
        <v>0.00071</v>
      </c>
      <c r="D31" s="615">
        <v>0.00071</v>
      </c>
    </row>
    <row r="32" spans="1:4" ht="12.75">
      <c r="A32" s="544" t="s">
        <v>892</v>
      </c>
      <c r="B32" s="537">
        <v>4000</v>
      </c>
      <c r="C32" s="614">
        <v>0.0003</v>
      </c>
      <c r="D32" s="615">
        <v>0.0003</v>
      </c>
    </row>
    <row r="33" spans="1:4" ht="12.75">
      <c r="A33" s="544" t="s">
        <v>893</v>
      </c>
      <c r="B33" s="537">
        <v>11050</v>
      </c>
      <c r="C33" s="614">
        <v>0.00079</v>
      </c>
      <c r="D33" s="615">
        <v>0.00079</v>
      </c>
    </row>
    <row r="34" spans="1:4" ht="12.75">
      <c r="A34" s="544" t="s">
        <v>894</v>
      </c>
      <c r="B34" s="537">
        <v>7000</v>
      </c>
      <c r="C34" s="614">
        <v>0.0005</v>
      </c>
      <c r="D34" s="615">
        <v>0.0005</v>
      </c>
    </row>
    <row r="35" spans="1:4" ht="12.75">
      <c r="A35" s="544" t="s">
        <v>895</v>
      </c>
      <c r="B35" s="537">
        <v>35000</v>
      </c>
      <c r="C35" s="614">
        <v>0.0025</v>
      </c>
      <c r="D35" s="615">
        <v>0.0025</v>
      </c>
    </row>
    <row r="36" spans="1:4" ht="12.75">
      <c r="A36" s="544" t="s">
        <v>896</v>
      </c>
      <c r="B36" s="537">
        <v>11500</v>
      </c>
      <c r="C36" s="614">
        <v>0.00082</v>
      </c>
      <c r="D36" s="615">
        <v>0.00082</v>
      </c>
    </row>
    <row r="37" spans="1:4" ht="12.75">
      <c r="A37" s="544" t="s">
        <v>897</v>
      </c>
      <c r="B37" s="537">
        <v>1700</v>
      </c>
      <c r="C37" s="614">
        <v>0.00012</v>
      </c>
      <c r="D37" s="615">
        <v>0.00012</v>
      </c>
    </row>
    <row r="38" spans="1:4" ht="12.75">
      <c r="A38" s="544" t="s">
        <v>889</v>
      </c>
      <c r="B38" s="537">
        <v>10000</v>
      </c>
      <c r="C38" s="614">
        <v>0.00071</v>
      </c>
      <c r="D38" s="615">
        <v>0.00071</v>
      </c>
    </row>
    <row r="39" spans="1:4" ht="12.75">
      <c r="A39" s="544" t="s">
        <v>881</v>
      </c>
      <c r="B39" s="537">
        <v>95000</v>
      </c>
      <c r="C39" s="614">
        <v>0.00679</v>
      </c>
      <c r="D39" s="615">
        <v>0.00679</v>
      </c>
    </row>
    <row r="40" spans="1:4" ht="12.75">
      <c r="A40" s="544" t="s">
        <v>879</v>
      </c>
      <c r="B40" s="537">
        <v>20000</v>
      </c>
      <c r="C40" s="614">
        <v>0.00227</v>
      </c>
      <c r="D40" s="615">
        <v>0.00227</v>
      </c>
    </row>
    <row r="41" spans="1:4" ht="12.75">
      <c r="A41" s="544" t="s">
        <v>939</v>
      </c>
      <c r="B41" s="537">
        <v>3000000</v>
      </c>
      <c r="C41" s="614">
        <v>0.21429</v>
      </c>
      <c r="D41" s="615">
        <v>0.21429</v>
      </c>
    </row>
    <row r="42" spans="1:4" ht="12.75">
      <c r="A42" s="544" t="s">
        <v>876</v>
      </c>
      <c r="B42" s="537">
        <v>1000</v>
      </c>
      <c r="C42" s="614">
        <v>7E-05</v>
      </c>
      <c r="D42" s="615">
        <v>7E-05</v>
      </c>
    </row>
    <row r="43" spans="1:4" ht="12.75">
      <c r="A43" s="545" t="s">
        <v>940</v>
      </c>
      <c r="B43" s="543">
        <v>2649749</v>
      </c>
      <c r="C43" s="616">
        <v>0.1893</v>
      </c>
      <c r="D43" s="617">
        <v>0.1893</v>
      </c>
    </row>
    <row r="44" spans="1:4" ht="12.75">
      <c r="A44" s="545" t="s">
        <v>941</v>
      </c>
      <c r="B44" s="543">
        <v>10000</v>
      </c>
      <c r="C44" s="616">
        <v>0.00071</v>
      </c>
      <c r="D44" s="617">
        <v>0.00071</v>
      </c>
    </row>
    <row r="45" spans="1:4" ht="12.75">
      <c r="A45" s="545" t="s">
        <v>942</v>
      </c>
      <c r="B45" s="543">
        <v>10000</v>
      </c>
      <c r="C45" s="616">
        <v>0.00071</v>
      </c>
      <c r="D45" s="617">
        <v>0.00071</v>
      </c>
    </row>
    <row r="46" spans="1:4" ht="12.75">
      <c r="A46" s="545" t="s">
        <v>943</v>
      </c>
      <c r="B46" s="543">
        <v>10000</v>
      </c>
      <c r="C46" s="616">
        <v>0.00333</v>
      </c>
      <c r="D46" s="617">
        <v>0.00333</v>
      </c>
    </row>
    <row r="47" spans="1:4" ht="12.75">
      <c r="A47" s="545" t="s">
        <v>944</v>
      </c>
      <c r="B47" s="543">
        <v>10000</v>
      </c>
      <c r="C47" s="616">
        <v>0.00333</v>
      </c>
      <c r="D47" s="617">
        <v>0.00333</v>
      </c>
    </row>
    <row r="48" spans="1:4" ht="12.75">
      <c r="A48" s="545" t="s">
        <v>945</v>
      </c>
      <c r="B48" s="543">
        <v>1000</v>
      </c>
      <c r="C48" s="616">
        <v>0.00033</v>
      </c>
      <c r="D48" s="617">
        <v>0.00033</v>
      </c>
    </row>
    <row r="49" spans="1:4" ht="12.75">
      <c r="A49" s="545" t="s">
        <v>946</v>
      </c>
      <c r="B49" s="543">
        <v>16000</v>
      </c>
      <c r="C49" s="616">
        <v>0.00114</v>
      </c>
      <c r="D49" s="617">
        <v>0.00114</v>
      </c>
    </row>
    <row r="50" spans="1:4" ht="12.75">
      <c r="A50" s="545" t="s">
        <v>947</v>
      </c>
      <c r="B50" s="543">
        <v>6000</v>
      </c>
      <c r="C50" s="616">
        <v>0.00043</v>
      </c>
      <c r="D50" s="617">
        <v>0.00043</v>
      </c>
    </row>
    <row r="51" spans="1:4" ht="12.75">
      <c r="A51" s="545" t="s">
        <v>948</v>
      </c>
      <c r="B51" s="543">
        <v>10000</v>
      </c>
      <c r="C51" s="616">
        <v>0.00071</v>
      </c>
      <c r="D51" s="617">
        <v>0.00071</v>
      </c>
    </row>
    <row r="52" spans="1:4" ht="12.75">
      <c r="A52" s="545" t="s">
        <v>949</v>
      </c>
      <c r="B52" s="543">
        <v>8000</v>
      </c>
      <c r="C52" s="616">
        <v>0.00057</v>
      </c>
      <c r="D52" s="617">
        <v>0.00057</v>
      </c>
    </row>
    <row r="53" spans="1:4" ht="12.75">
      <c r="A53" s="545" t="s">
        <v>950</v>
      </c>
      <c r="B53" s="543">
        <v>50000</v>
      </c>
      <c r="C53" s="616">
        <v>0.00357</v>
      </c>
      <c r="D53" s="617">
        <v>0.00357</v>
      </c>
    </row>
    <row r="54" spans="1:4" ht="12.75">
      <c r="A54" s="545" t="s">
        <v>951</v>
      </c>
      <c r="B54" s="543">
        <v>50000</v>
      </c>
      <c r="C54" s="616">
        <v>0.005</v>
      </c>
      <c r="D54" s="617">
        <v>0.005</v>
      </c>
    </row>
    <row r="55" spans="1:4" ht="13.5" thickBot="1">
      <c r="A55" s="476" t="s">
        <v>307</v>
      </c>
      <c r="B55" s="477"/>
      <c r="C55" s="478">
        <v>1</v>
      </c>
      <c r="D55" s="479">
        <v>1</v>
      </c>
    </row>
    <row r="56" spans="1:4" ht="13.5" thickTop="1">
      <c r="A56" s="77"/>
      <c r="B56" s="77"/>
      <c r="C56" s="77"/>
      <c r="D56" s="77"/>
    </row>
    <row r="57" spans="1:4" ht="15">
      <c r="A57" s="647" t="s">
        <v>151</v>
      </c>
      <c r="B57" s="647"/>
      <c r="C57" s="26"/>
      <c r="D57" s="1"/>
    </row>
    <row r="58" spans="1:4" ht="15.75">
      <c r="A58" s="105" t="s">
        <v>146</v>
      </c>
      <c r="B58" s="77"/>
      <c r="C58" s="77"/>
      <c r="D58" s="77"/>
    </row>
    <row r="59" ht="13.5" thickBot="1"/>
    <row r="60" spans="1:4" ht="13.5" thickTop="1">
      <c r="A60" s="701" t="s">
        <v>614</v>
      </c>
      <c r="B60" s="702"/>
      <c r="C60" s="527" t="s">
        <v>306</v>
      </c>
      <c r="D60" s="66"/>
    </row>
    <row r="61" spans="1:3" ht="12.75">
      <c r="A61" s="703" t="s">
        <v>935</v>
      </c>
      <c r="B61" s="704"/>
      <c r="C61" s="346">
        <v>798118.31</v>
      </c>
    </row>
    <row r="62" spans="1:3" ht="12.75">
      <c r="A62" s="703" t="s">
        <v>238</v>
      </c>
      <c r="B62" s="704"/>
      <c r="C62" s="346">
        <v>-1401024.88</v>
      </c>
    </row>
    <row r="63" spans="1:3" ht="12.75">
      <c r="A63" s="696" t="s">
        <v>936</v>
      </c>
      <c r="B63" s="697"/>
      <c r="C63" s="698"/>
    </row>
    <row r="64" spans="1:3" ht="12.75">
      <c r="A64" s="526"/>
      <c r="B64" s="333"/>
      <c r="C64" s="346"/>
    </row>
    <row r="65" spans="1:3" ht="12.75">
      <c r="A65" s="526"/>
      <c r="B65" s="333"/>
      <c r="C65" s="346"/>
    </row>
    <row r="66" spans="1:3" ht="12.75">
      <c r="A66" s="526"/>
      <c r="B66" s="333"/>
      <c r="C66" s="346"/>
    </row>
    <row r="67" spans="1:3" ht="12.75">
      <c r="A67" s="526"/>
      <c r="B67" s="333"/>
      <c r="C67" s="346"/>
    </row>
    <row r="68" spans="1:3" ht="12.75">
      <c r="A68" s="526"/>
      <c r="B68" s="333"/>
      <c r="C68" s="346"/>
    </row>
    <row r="69" spans="1:3" ht="13.5" thickBot="1">
      <c r="A69" s="699" t="s">
        <v>239</v>
      </c>
      <c r="B69" s="700"/>
      <c r="C69" s="490">
        <f>C61+C62-SUM(C64:C68)</f>
        <v>-602906.5699999998</v>
      </c>
    </row>
    <row r="70" ht="13.5" thickTop="1"/>
  </sheetData>
  <sheetProtection/>
  <mergeCells count="8">
    <mergeCell ref="A1:B1"/>
    <mergeCell ref="A2:H2"/>
    <mergeCell ref="A63:C63"/>
    <mergeCell ref="A69:B69"/>
    <mergeCell ref="A57:B57"/>
    <mergeCell ref="A60:B60"/>
    <mergeCell ref="A61:B61"/>
    <mergeCell ref="A62:B62"/>
  </mergeCells>
  <printOptions/>
  <pageMargins left="0.8661417322834646" right="0.7874015748031497" top="0.7874015748031497" bottom="0.5905511811023623" header="0.2755905511811024" footer="0.2755905511811024"/>
  <pageSetup horizontalDpi="600" verticalDpi="600" orientation="landscape" paperSize="9" scale="60" r:id="rId1"/>
  <headerFooter alignWithMargins="0">
    <oddHeader>&amp;LVERIORI SA&amp;CSprawozdanie finansowe za okres 01.01.2019 r. do 31.12.2019 r.&amp;RSprawozdanie finansowe za okres 1.12.2017 r. - 31.12.2018 r.</oddHeader>
    <oddFooter>&amp;R&amp;P
</oddFooter>
  </headerFooter>
  <rowBreaks count="1" manualBreakCount="1">
    <brk id="56" max="7" man="1"/>
  </rowBreaks>
</worksheet>
</file>

<file path=xl/worksheets/sheet14.xml><?xml version="1.0" encoding="utf-8"?>
<worksheet xmlns="http://schemas.openxmlformats.org/spreadsheetml/2006/main" xmlns:r="http://schemas.openxmlformats.org/officeDocument/2006/relationships">
  <dimension ref="A1:J67"/>
  <sheetViews>
    <sheetView showGridLines="0" view="pageLayout" zoomScaleSheetLayoutView="75" workbookViewId="0" topLeftCell="A64">
      <selection activeCell="C39" sqref="C39"/>
    </sheetView>
  </sheetViews>
  <sheetFormatPr defaultColWidth="9.140625" defaultRowHeight="12.75"/>
  <cols>
    <col min="1" max="1" width="5.421875" style="3" customWidth="1"/>
    <col min="2" max="2" width="39.140625" style="2" customWidth="1"/>
    <col min="3" max="3" width="17.140625" style="1" customWidth="1"/>
    <col min="4" max="4" width="15.57421875" style="1" customWidth="1"/>
    <col min="5" max="5" width="16.140625" style="1" customWidth="1"/>
    <col min="6" max="6" width="15.421875" style="1" customWidth="1"/>
    <col min="7" max="7" width="14.00390625" style="1" customWidth="1"/>
    <col min="8" max="9" width="13.28125" style="1" customWidth="1"/>
    <col min="10" max="10" width="13.140625" style="1" customWidth="1"/>
    <col min="11" max="16384" width="8.8515625" style="1" customWidth="1"/>
  </cols>
  <sheetData>
    <row r="1" spans="1:3" ht="15">
      <c r="A1" s="647" t="s">
        <v>255</v>
      </c>
      <c r="B1" s="647"/>
      <c r="C1" s="26"/>
    </row>
    <row r="2" spans="1:8" ht="17.25" customHeight="1">
      <c r="A2" s="721" t="s">
        <v>276</v>
      </c>
      <c r="B2" s="721"/>
      <c r="C2" s="721"/>
      <c r="D2" s="721"/>
      <c r="E2" s="721"/>
      <c r="F2" s="721"/>
      <c r="G2" s="721"/>
      <c r="H2" s="721"/>
    </row>
    <row r="3" spans="1:8" ht="17.25" customHeight="1" thickBot="1">
      <c r="A3" s="92"/>
      <c r="B3" s="92"/>
      <c r="C3" s="92"/>
      <c r="D3" s="92"/>
      <c r="E3" s="92"/>
      <c r="F3" s="92"/>
      <c r="G3" s="92"/>
      <c r="H3" s="92"/>
    </row>
    <row r="4" spans="1:10" s="136" customFormat="1" ht="12" thickTop="1">
      <c r="A4" s="709" t="s">
        <v>613</v>
      </c>
      <c r="B4" s="732" t="s">
        <v>601</v>
      </c>
      <c r="C4" s="719" t="s">
        <v>933</v>
      </c>
      <c r="D4" s="719"/>
      <c r="E4" s="719"/>
      <c r="F4" s="719"/>
      <c r="G4" s="719" t="s">
        <v>898</v>
      </c>
      <c r="H4" s="719"/>
      <c r="I4" s="719"/>
      <c r="J4" s="720"/>
    </row>
    <row r="5" spans="1:10" s="136" customFormat="1" ht="11.25">
      <c r="A5" s="710"/>
      <c r="B5" s="733"/>
      <c r="C5" s="492" t="s">
        <v>147</v>
      </c>
      <c r="D5" s="492" t="s">
        <v>602</v>
      </c>
      <c r="E5" s="492" t="s">
        <v>603</v>
      </c>
      <c r="F5" s="492" t="s">
        <v>334</v>
      </c>
      <c r="G5" s="492" t="s">
        <v>147</v>
      </c>
      <c r="H5" s="492" t="s">
        <v>602</v>
      </c>
      <c r="I5" s="492" t="s">
        <v>603</v>
      </c>
      <c r="J5" s="500" t="s">
        <v>334</v>
      </c>
    </row>
    <row r="6" spans="1:10" s="6" customFormat="1" ht="12.75">
      <c r="A6" s="203" t="s">
        <v>619</v>
      </c>
      <c r="B6" s="204" t="s">
        <v>162</v>
      </c>
      <c r="C6" s="206">
        <f aca="true" t="shared" si="0" ref="C6:J6">SUM(C7:C10)</f>
        <v>0</v>
      </c>
      <c r="D6" s="206">
        <f t="shared" si="0"/>
        <v>0</v>
      </c>
      <c r="E6" s="206">
        <f t="shared" si="0"/>
        <v>0</v>
      </c>
      <c r="F6" s="206">
        <f t="shared" si="0"/>
        <v>0</v>
      </c>
      <c r="G6" s="206">
        <f t="shared" si="0"/>
        <v>0</v>
      </c>
      <c r="H6" s="206">
        <f t="shared" si="0"/>
        <v>0</v>
      </c>
      <c r="I6" s="206">
        <f t="shared" si="0"/>
        <v>0</v>
      </c>
      <c r="J6" s="207">
        <f t="shared" si="0"/>
        <v>0</v>
      </c>
    </row>
    <row r="7" spans="1:10" s="6" customFormat="1" ht="12.75">
      <c r="A7" s="208" t="s">
        <v>298</v>
      </c>
      <c r="B7" s="209" t="s">
        <v>44</v>
      </c>
      <c r="C7" s="210"/>
      <c r="D7" s="210"/>
      <c r="E7" s="210">
        <v>0</v>
      </c>
      <c r="F7" s="210"/>
      <c r="G7" s="210"/>
      <c r="H7" s="210"/>
      <c r="I7" s="210"/>
      <c r="J7" s="211"/>
    </row>
    <row r="8" spans="1:10" s="6" customFormat="1" ht="13.5" customHeight="1">
      <c r="A8" s="208" t="s">
        <v>299</v>
      </c>
      <c r="B8" s="209" t="s">
        <v>45</v>
      </c>
      <c r="C8" s="210"/>
      <c r="D8" s="210"/>
      <c r="E8" s="210"/>
      <c r="F8" s="210"/>
      <c r="G8" s="210"/>
      <c r="H8" s="210"/>
      <c r="I8" s="210"/>
      <c r="J8" s="211"/>
    </row>
    <row r="9" spans="1:10" s="6" customFormat="1" ht="26.25">
      <c r="A9" s="208" t="s">
        <v>300</v>
      </c>
      <c r="B9" s="209" t="s">
        <v>46</v>
      </c>
      <c r="C9" s="210"/>
      <c r="D9" s="210"/>
      <c r="E9" s="210"/>
      <c r="F9" s="210"/>
      <c r="G9" s="210"/>
      <c r="H9" s="210"/>
      <c r="I9" s="210"/>
      <c r="J9" s="211"/>
    </row>
    <row r="10" spans="1:10" s="6" customFormat="1" ht="12.75">
      <c r="A10" s="208" t="s">
        <v>301</v>
      </c>
      <c r="B10" s="209" t="s">
        <v>302</v>
      </c>
      <c r="C10" s="210"/>
      <c r="D10" s="210"/>
      <c r="E10" s="210"/>
      <c r="F10" s="210"/>
      <c r="G10" s="210"/>
      <c r="H10" s="210"/>
      <c r="I10" s="210"/>
      <c r="J10" s="211"/>
    </row>
    <row r="11" spans="1:10" s="6" customFormat="1" ht="12.75">
      <c r="A11" s="203" t="s">
        <v>620</v>
      </c>
      <c r="B11" s="204" t="s">
        <v>163</v>
      </c>
      <c r="C11" s="206">
        <f aca="true" t="shared" si="1" ref="C11:J11">SUM(C12:C15)</f>
        <v>845419</v>
      </c>
      <c r="D11" s="206">
        <f t="shared" si="1"/>
        <v>0</v>
      </c>
      <c r="E11" s="206">
        <f t="shared" si="1"/>
        <v>0</v>
      </c>
      <c r="F11" s="206">
        <f t="shared" si="1"/>
        <v>0</v>
      </c>
      <c r="G11" s="206">
        <f t="shared" si="1"/>
        <v>0</v>
      </c>
      <c r="H11" s="206">
        <f t="shared" si="1"/>
        <v>0</v>
      </c>
      <c r="I11" s="206">
        <f t="shared" si="1"/>
        <v>0</v>
      </c>
      <c r="J11" s="207">
        <f t="shared" si="1"/>
        <v>0</v>
      </c>
    </row>
    <row r="12" spans="1:10" s="6" customFormat="1" ht="12.75">
      <c r="A12" s="208" t="s">
        <v>298</v>
      </c>
      <c r="B12" s="209" t="s">
        <v>44</v>
      </c>
      <c r="C12" s="210">
        <v>845419</v>
      </c>
      <c r="D12" s="210"/>
      <c r="E12" s="210">
        <v>0</v>
      </c>
      <c r="F12" s="210"/>
      <c r="G12" s="210"/>
      <c r="H12" s="210"/>
      <c r="I12" s="210"/>
      <c r="J12" s="211"/>
    </row>
    <row r="13" spans="1:10" s="6" customFormat="1" ht="12" customHeight="1">
      <c r="A13" s="208" t="s">
        <v>299</v>
      </c>
      <c r="B13" s="209" t="s">
        <v>45</v>
      </c>
      <c r="C13" s="210"/>
      <c r="D13" s="210"/>
      <c r="E13" s="210"/>
      <c r="F13" s="210"/>
      <c r="G13" s="210"/>
      <c r="H13" s="210"/>
      <c r="I13" s="210"/>
      <c r="J13" s="211"/>
    </row>
    <row r="14" spans="1:10" s="6" customFormat="1" ht="26.25">
      <c r="A14" s="208" t="s">
        <v>300</v>
      </c>
      <c r="B14" s="209" t="s">
        <v>46</v>
      </c>
      <c r="C14" s="210"/>
      <c r="D14" s="210"/>
      <c r="E14" s="210"/>
      <c r="F14" s="210"/>
      <c r="G14" s="210"/>
      <c r="H14" s="210"/>
      <c r="I14" s="210"/>
      <c r="J14" s="211"/>
    </row>
    <row r="15" spans="1:10" s="6" customFormat="1" ht="12.75">
      <c r="A15" s="208" t="s">
        <v>301</v>
      </c>
      <c r="B15" s="209" t="s">
        <v>302</v>
      </c>
      <c r="C15" s="210"/>
      <c r="D15" s="210"/>
      <c r="E15" s="210"/>
      <c r="F15" s="210"/>
      <c r="G15" s="210"/>
      <c r="H15" s="210"/>
      <c r="I15" s="210"/>
      <c r="J15" s="211"/>
    </row>
    <row r="16" spans="1:10" s="6" customFormat="1" ht="12" customHeight="1" thickBot="1">
      <c r="A16" s="715" t="s">
        <v>294</v>
      </c>
      <c r="B16" s="716"/>
      <c r="C16" s="458">
        <f aca="true" t="shared" si="2" ref="C16:J16">SUM(C6,C11)</f>
        <v>845419</v>
      </c>
      <c r="D16" s="458">
        <f t="shared" si="2"/>
        <v>0</v>
      </c>
      <c r="E16" s="458">
        <f t="shared" si="2"/>
        <v>0</v>
      </c>
      <c r="F16" s="458">
        <f t="shared" si="2"/>
        <v>0</v>
      </c>
      <c r="G16" s="458">
        <f t="shared" si="2"/>
        <v>0</v>
      </c>
      <c r="H16" s="458">
        <f t="shared" si="2"/>
        <v>0</v>
      </c>
      <c r="I16" s="458">
        <f t="shared" si="2"/>
        <v>0</v>
      </c>
      <c r="J16" s="501">
        <f t="shared" si="2"/>
        <v>0</v>
      </c>
    </row>
    <row r="17" spans="1:4" s="6" customFormat="1" ht="12" customHeight="1" thickTop="1">
      <c r="A17" s="109"/>
      <c r="B17" s="144" t="s">
        <v>439</v>
      </c>
      <c r="C17" s="110"/>
      <c r="D17" s="110"/>
    </row>
    <row r="18" spans="1:4" ht="15" customHeight="1">
      <c r="A18" s="113"/>
      <c r="B18" s="114"/>
      <c r="C18" s="115"/>
      <c r="D18" s="115"/>
    </row>
    <row r="19" spans="1:7" ht="12.75" customHeight="1">
      <c r="A19" s="717" t="s">
        <v>900</v>
      </c>
      <c r="B19" s="717"/>
      <c r="C19" s="717"/>
      <c r="D19" s="717"/>
      <c r="E19" s="718"/>
      <c r="F19" s="718"/>
      <c r="G19" s="718"/>
    </row>
    <row r="20" spans="1:6" ht="14.25" customHeight="1" thickBot="1">
      <c r="A20" s="1"/>
      <c r="B20" s="91"/>
      <c r="C20" s="14"/>
      <c r="D20" s="14"/>
      <c r="E20" s="13"/>
      <c r="F20" s="13"/>
    </row>
    <row r="21" spans="1:6" s="135" customFormat="1" ht="38.25" customHeight="1" thickTop="1">
      <c r="A21" s="730" t="s">
        <v>613</v>
      </c>
      <c r="B21" s="201" t="s">
        <v>398</v>
      </c>
      <c r="C21" s="728" t="s">
        <v>392</v>
      </c>
      <c r="D21" s="728"/>
      <c r="E21" s="728" t="s">
        <v>393</v>
      </c>
      <c r="F21" s="729"/>
    </row>
    <row r="22" spans="1:6" s="135" customFormat="1" ht="13.5" customHeight="1">
      <c r="A22" s="731"/>
      <c r="B22" s="497"/>
      <c r="C22" s="498" t="s">
        <v>899</v>
      </c>
      <c r="D22" s="498" t="s">
        <v>899</v>
      </c>
      <c r="E22" s="498" t="s">
        <v>899</v>
      </c>
      <c r="F22" s="499" t="s">
        <v>899</v>
      </c>
    </row>
    <row r="23" spans="1:6" ht="12.75">
      <c r="A23" s="347"/>
      <c r="B23" s="313" t="s">
        <v>394</v>
      </c>
      <c r="C23" s="313"/>
      <c r="D23" s="313"/>
      <c r="E23" s="314"/>
      <c r="F23" s="315"/>
    </row>
    <row r="24" spans="1:6" ht="12.75">
      <c r="A24" s="347"/>
      <c r="B24" s="313" t="s">
        <v>395</v>
      </c>
      <c r="C24" s="313"/>
      <c r="D24" s="313"/>
      <c r="E24" s="314"/>
      <c r="F24" s="315"/>
    </row>
    <row r="25" spans="1:6" ht="12.75">
      <c r="A25" s="347"/>
      <c r="B25" s="313" t="s">
        <v>396</v>
      </c>
      <c r="C25" s="313"/>
      <c r="D25" s="313"/>
      <c r="E25" s="314"/>
      <c r="F25" s="315"/>
    </row>
    <row r="26" spans="1:6" ht="12.75">
      <c r="A26" s="347"/>
      <c r="B26" s="313" t="s">
        <v>334</v>
      </c>
      <c r="C26" s="313"/>
      <c r="D26" s="313"/>
      <c r="E26" s="314"/>
      <c r="F26" s="315"/>
    </row>
    <row r="27" spans="1:6" ht="12.75">
      <c r="A27" s="724" t="s">
        <v>307</v>
      </c>
      <c r="B27" s="725"/>
      <c r="C27" s="495">
        <f>SUM(C23:C26)</f>
        <v>0</v>
      </c>
      <c r="D27" s="495">
        <f>SUM(D23:D26)</f>
        <v>0</v>
      </c>
      <c r="E27" s="495">
        <f>SUM(E23:E26)</f>
        <v>0</v>
      </c>
      <c r="F27" s="496">
        <f>SUM(F23:F26)</f>
        <v>0</v>
      </c>
    </row>
    <row r="28" spans="1:6" ht="12.75">
      <c r="A28" s="348"/>
      <c r="B28" s="313" t="s">
        <v>399</v>
      </c>
      <c r="C28" s="313"/>
      <c r="D28" s="313"/>
      <c r="E28" s="349" t="s">
        <v>397</v>
      </c>
      <c r="F28" s="350" t="s">
        <v>397</v>
      </c>
    </row>
    <row r="29" spans="1:6" ht="39.75" customHeight="1">
      <c r="A29" s="726" t="s">
        <v>143</v>
      </c>
      <c r="B29" s="727"/>
      <c r="C29" s="495">
        <f>C27+C28</f>
        <v>0</v>
      </c>
      <c r="D29" s="495">
        <f>D27+D28</f>
        <v>0</v>
      </c>
      <c r="E29" s="495">
        <f>E27</f>
        <v>0</v>
      </c>
      <c r="F29" s="496">
        <f>F27</f>
        <v>0</v>
      </c>
    </row>
    <row r="30" spans="1:6" ht="12.75">
      <c r="A30" s="347"/>
      <c r="B30" s="723" t="s">
        <v>400</v>
      </c>
      <c r="C30" s="723"/>
      <c r="D30" s="723"/>
      <c r="E30" s="314">
        <f>E23</f>
        <v>0</v>
      </c>
      <c r="F30" s="315">
        <f>F23</f>
        <v>0</v>
      </c>
    </row>
    <row r="31" spans="1:6" ht="13.5" customHeight="1" thickBot="1">
      <c r="A31" s="351"/>
      <c r="B31" s="722" t="s">
        <v>401</v>
      </c>
      <c r="C31" s="722"/>
      <c r="D31" s="722"/>
      <c r="E31" s="352">
        <f>E29-E30</f>
        <v>0</v>
      </c>
      <c r="F31" s="353">
        <f>F29-F30</f>
        <v>0</v>
      </c>
    </row>
    <row r="32" spans="1:2" ht="13.5" thickTop="1">
      <c r="A32" s="1"/>
      <c r="B32" s="1"/>
    </row>
    <row r="33" spans="1:5" s="16" customFormat="1" ht="16.5" customHeight="1">
      <c r="A33" s="687" t="s">
        <v>240</v>
      </c>
      <c r="B33" s="687"/>
      <c r="C33" s="687"/>
      <c r="D33" s="687"/>
      <c r="E33" s="687"/>
    </row>
    <row r="34" spans="1:5" s="16" customFormat="1" ht="12.75" customHeight="1" thickBot="1">
      <c r="A34" s="196"/>
      <c r="B34" s="196"/>
      <c r="C34" s="196"/>
      <c r="D34" s="196"/>
      <c r="E34" s="196"/>
    </row>
    <row r="35" spans="1:3" s="44" customFormat="1" ht="17.25" customHeight="1" thickTop="1">
      <c r="A35" s="439" t="s">
        <v>613</v>
      </c>
      <c r="B35" s="440" t="s">
        <v>313</v>
      </c>
      <c r="C35" s="524" t="s">
        <v>306</v>
      </c>
    </row>
    <row r="36" spans="1:3" s="44" customFormat="1" ht="12.75">
      <c r="A36" s="316" t="s">
        <v>619</v>
      </c>
      <c r="B36" s="317" t="s">
        <v>434</v>
      </c>
      <c r="C36" s="319">
        <f>SUM(C37:C38)</f>
        <v>507048.34</v>
      </c>
    </row>
    <row r="37" spans="1:3" s="44" customFormat="1" ht="12.75">
      <c r="A37" s="320" t="s">
        <v>298</v>
      </c>
      <c r="B37" s="321" t="s">
        <v>241</v>
      </c>
      <c r="C37" s="323"/>
    </row>
    <row r="38" spans="1:3" s="44" customFormat="1" ht="12.75">
      <c r="A38" s="320" t="s">
        <v>299</v>
      </c>
      <c r="B38" s="321" t="s">
        <v>242</v>
      </c>
      <c r="C38" s="323">
        <v>507048.34</v>
      </c>
    </row>
    <row r="39" spans="1:3" s="16" customFormat="1" ht="12.75">
      <c r="A39" s="295" t="s">
        <v>620</v>
      </c>
      <c r="B39" s="296" t="s">
        <v>436</v>
      </c>
      <c r="C39" s="354">
        <f>SUM(C40+C45)</f>
        <v>0</v>
      </c>
    </row>
    <row r="40" spans="1:3" s="16" customFormat="1" ht="12.75">
      <c r="A40" s="298" t="s">
        <v>298</v>
      </c>
      <c r="B40" s="299" t="s">
        <v>241</v>
      </c>
      <c r="C40" s="355">
        <f>SUM(C41:C44)</f>
        <v>0</v>
      </c>
    </row>
    <row r="41" spans="1:3" s="134" customFormat="1" ht="12.75">
      <c r="A41" s="326"/>
      <c r="B41" s="327" t="s">
        <v>437</v>
      </c>
      <c r="C41" s="356"/>
    </row>
    <row r="42" spans="1:3" s="134" customFormat="1" ht="12.75">
      <c r="A42" s="326"/>
      <c r="B42" s="327" t="s">
        <v>438</v>
      </c>
      <c r="C42" s="356"/>
    </row>
    <row r="43" spans="1:3" s="134" customFormat="1" ht="12.75">
      <c r="A43" s="326"/>
      <c r="B43" s="327" t="s">
        <v>448</v>
      </c>
      <c r="C43" s="356"/>
    </row>
    <row r="44" spans="1:3" s="134" customFormat="1" ht="12.75">
      <c r="A44" s="326"/>
      <c r="B44" s="327" t="s">
        <v>314</v>
      </c>
      <c r="C44" s="356"/>
    </row>
    <row r="45" spans="1:3" s="16" customFormat="1" ht="12.75">
      <c r="A45" s="298" t="s">
        <v>299</v>
      </c>
      <c r="B45" s="299" t="s">
        <v>242</v>
      </c>
      <c r="C45" s="355">
        <f>SUM(C46:C49)</f>
        <v>0</v>
      </c>
    </row>
    <row r="46" spans="1:3" s="134" customFormat="1" ht="12.75">
      <c r="A46" s="326"/>
      <c r="B46" s="327" t="s">
        <v>437</v>
      </c>
      <c r="C46" s="356"/>
    </row>
    <row r="47" spans="1:3" s="134" customFormat="1" ht="12.75">
      <c r="A47" s="326"/>
      <c r="B47" s="327" t="s">
        <v>438</v>
      </c>
      <c r="C47" s="356"/>
    </row>
    <row r="48" spans="1:3" s="134" customFormat="1" ht="12.75">
      <c r="A48" s="326"/>
      <c r="B48" s="327" t="s">
        <v>448</v>
      </c>
      <c r="C48" s="356"/>
    </row>
    <row r="49" spans="1:3" s="134" customFormat="1" ht="12.75">
      <c r="A49" s="326"/>
      <c r="B49" s="327" t="s">
        <v>314</v>
      </c>
      <c r="C49" s="356"/>
    </row>
    <row r="50" spans="1:3" s="20" customFormat="1" ht="13.5" thickBot="1">
      <c r="A50" s="684" t="s">
        <v>294</v>
      </c>
      <c r="B50" s="685"/>
      <c r="C50" s="494">
        <f>C36+C39</f>
        <v>507048.34</v>
      </c>
    </row>
    <row r="51" ht="13.5" thickTop="1"/>
    <row r="52" spans="1:5" ht="15.75">
      <c r="A52" s="687" t="s">
        <v>250</v>
      </c>
      <c r="B52" s="687"/>
      <c r="C52" s="687"/>
      <c r="D52" s="687"/>
      <c r="E52" s="687"/>
    </row>
    <row r="53" spans="1:5" ht="12.75" customHeight="1" thickBot="1">
      <c r="A53" s="196"/>
      <c r="B53" s="196"/>
      <c r="C53" s="196"/>
      <c r="D53" s="196"/>
      <c r="E53" s="196"/>
    </row>
    <row r="54" spans="1:6" s="133" customFormat="1" ht="23.25" customHeight="1" thickTop="1">
      <c r="A54" s="709" t="s">
        <v>613</v>
      </c>
      <c r="B54" s="711" t="s">
        <v>47</v>
      </c>
      <c r="C54" s="471" t="s">
        <v>933</v>
      </c>
      <c r="D54" s="471" t="s">
        <v>902</v>
      </c>
      <c r="E54" s="713" t="s">
        <v>290</v>
      </c>
      <c r="F54" s="705" t="s">
        <v>251</v>
      </c>
    </row>
    <row r="55" spans="1:6" s="133" customFormat="1" ht="35.25" customHeight="1">
      <c r="A55" s="710"/>
      <c r="B55" s="712"/>
      <c r="C55" s="528" t="s">
        <v>477</v>
      </c>
      <c r="D55" s="528" t="s">
        <v>477</v>
      </c>
      <c r="E55" s="714"/>
      <c r="F55" s="706"/>
    </row>
    <row r="56" spans="1:6" s="65" customFormat="1" ht="10.5" customHeight="1">
      <c r="A56" s="203" t="s">
        <v>619</v>
      </c>
      <c r="B56" s="707" t="s">
        <v>292</v>
      </c>
      <c r="C56" s="707"/>
      <c r="D56" s="707"/>
      <c r="E56" s="707"/>
      <c r="F56" s="708"/>
    </row>
    <row r="57" spans="1:6" s="62" customFormat="1" ht="12.75">
      <c r="A57" s="208"/>
      <c r="B57" s="209"/>
      <c r="C57" s="210"/>
      <c r="D57" s="210"/>
      <c r="E57" s="210"/>
      <c r="F57" s="211"/>
    </row>
    <row r="58" spans="1:6" s="62" customFormat="1" ht="12.75">
      <c r="A58" s="208"/>
      <c r="B58" s="209"/>
      <c r="C58" s="210"/>
      <c r="D58" s="210"/>
      <c r="E58" s="210"/>
      <c r="F58" s="211"/>
    </row>
    <row r="59" spans="1:6" s="62" customFormat="1" ht="12.75">
      <c r="A59" s="208"/>
      <c r="B59" s="209"/>
      <c r="C59" s="210"/>
      <c r="D59" s="210"/>
      <c r="E59" s="210"/>
      <c r="F59" s="211"/>
    </row>
    <row r="60" spans="1:6" s="62" customFormat="1" ht="12.75">
      <c r="A60" s="203" t="s">
        <v>620</v>
      </c>
      <c r="B60" s="707" t="s">
        <v>293</v>
      </c>
      <c r="C60" s="707"/>
      <c r="D60" s="707"/>
      <c r="E60" s="707"/>
      <c r="F60" s="708"/>
    </row>
    <row r="61" spans="1:6" s="62" customFormat="1" ht="12.75">
      <c r="A61" s="208"/>
      <c r="B61" s="209" t="s">
        <v>901</v>
      </c>
      <c r="C61" s="210">
        <v>13817.55</v>
      </c>
      <c r="D61" s="210"/>
      <c r="E61" s="210"/>
      <c r="F61" s="211"/>
    </row>
    <row r="62" spans="1:6" s="62" customFormat="1" ht="12.75">
      <c r="A62" s="208"/>
      <c r="B62" s="209"/>
      <c r="C62" s="210"/>
      <c r="D62" s="210"/>
      <c r="E62" s="210"/>
      <c r="F62" s="211"/>
    </row>
    <row r="63" spans="1:6" s="62" customFormat="1" ht="15" customHeight="1">
      <c r="A63" s="203" t="s">
        <v>621</v>
      </c>
      <c r="B63" s="707" t="s">
        <v>63</v>
      </c>
      <c r="C63" s="707"/>
      <c r="D63" s="707"/>
      <c r="E63" s="707"/>
      <c r="F63" s="708"/>
    </row>
    <row r="64" spans="1:6" s="62" customFormat="1" ht="12.75">
      <c r="A64" s="203"/>
      <c r="B64" s="204"/>
      <c r="C64" s="210"/>
      <c r="D64" s="210"/>
      <c r="E64" s="210"/>
      <c r="F64" s="211"/>
    </row>
    <row r="65" spans="1:6" s="62" customFormat="1" ht="12.75">
      <c r="A65" s="203"/>
      <c r="B65" s="204"/>
      <c r="C65" s="210"/>
      <c r="D65" s="210"/>
      <c r="E65" s="210"/>
      <c r="F65" s="211"/>
    </row>
    <row r="66" spans="1:6" s="62" customFormat="1" ht="12.75">
      <c r="A66" s="208"/>
      <c r="B66" s="209"/>
      <c r="C66" s="210"/>
      <c r="D66" s="210"/>
      <c r="E66" s="210"/>
      <c r="F66" s="211"/>
    </row>
    <row r="67" spans="1:6" s="62" customFormat="1" ht="13.5" thickBot="1">
      <c r="A67" s="684" t="s">
        <v>294</v>
      </c>
      <c r="B67" s="685"/>
      <c r="C67" s="462">
        <f>SUM(C56:C66)</f>
        <v>13817.55</v>
      </c>
      <c r="D67" s="462">
        <f>SUM(D56:D66)</f>
        <v>0</v>
      </c>
      <c r="E67" s="462">
        <f>SUM(E56:E66)</f>
        <v>0</v>
      </c>
      <c r="F67" s="493">
        <f>SUM(F56:F66)</f>
        <v>0</v>
      </c>
    </row>
    <row r="68" ht="13.5" thickTop="1"/>
  </sheetData>
  <sheetProtection/>
  <mergeCells count="26">
    <mergeCell ref="A29:B29"/>
    <mergeCell ref="C21:D21"/>
    <mergeCell ref="E21:F21"/>
    <mergeCell ref="A21:A22"/>
    <mergeCell ref="B4:B5"/>
    <mergeCell ref="A4:A5"/>
    <mergeCell ref="C4:F4"/>
    <mergeCell ref="A67:B67"/>
    <mergeCell ref="E54:E55"/>
    <mergeCell ref="A1:B1"/>
    <mergeCell ref="A16:B16"/>
    <mergeCell ref="A19:G19"/>
    <mergeCell ref="G4:J4"/>
    <mergeCell ref="A2:H2"/>
    <mergeCell ref="B31:D31"/>
    <mergeCell ref="B30:D30"/>
    <mergeCell ref="A27:B27"/>
    <mergeCell ref="F54:F55"/>
    <mergeCell ref="B56:F56"/>
    <mergeCell ref="B60:F60"/>
    <mergeCell ref="B63:F63"/>
    <mergeCell ref="A33:E33"/>
    <mergeCell ref="A50:B50"/>
    <mergeCell ref="A52:E52"/>
    <mergeCell ref="A54:A55"/>
    <mergeCell ref="B54:B55"/>
  </mergeCells>
  <printOptions/>
  <pageMargins left="0.58" right="0.41" top="0.7874015748031497" bottom="0.5905511811023623" header="0.2755905511811024" footer="0.2755905511811024"/>
  <pageSetup horizontalDpi="600" verticalDpi="600" orientation="landscape" paperSize="9" scale="85" r:id="rId1"/>
  <headerFooter alignWithMargins="0">
    <oddHeader>&amp;LVERIORI SA&amp;RSprawozdanie finansowe za okres 01.01.2019 r. - 31.12.2019 r.</oddHeader>
    <oddFooter>&amp;R&amp;P
</oddFooter>
  </headerFooter>
  <rowBreaks count="1" manualBreakCount="1">
    <brk id="32" max="255" man="1"/>
  </rowBreaks>
</worksheet>
</file>

<file path=xl/worksheets/sheet15.xml><?xml version="1.0" encoding="utf-8"?>
<worksheet xmlns="http://schemas.openxmlformats.org/spreadsheetml/2006/main" xmlns:r="http://schemas.openxmlformats.org/officeDocument/2006/relationships">
  <dimension ref="A1:J13"/>
  <sheetViews>
    <sheetView view="pageLayout" zoomScaleSheetLayoutView="75" workbookViewId="0" topLeftCell="A1">
      <selection activeCell="C7" sqref="C7"/>
    </sheetView>
  </sheetViews>
  <sheetFormatPr defaultColWidth="9.140625" defaultRowHeight="12.75"/>
  <cols>
    <col min="1" max="1" width="4.00390625" style="62" customWidth="1"/>
    <col min="2" max="2" width="17.7109375" style="62" customWidth="1"/>
    <col min="3" max="3" width="17.28125" style="62" customWidth="1"/>
    <col min="4" max="4" width="15.8515625" style="62" customWidth="1"/>
    <col min="5" max="5" width="17.28125" style="62" customWidth="1"/>
    <col min="6" max="6" width="14.57421875" style="62" customWidth="1"/>
    <col min="7" max="8" width="14.8515625" style="62" customWidth="1"/>
    <col min="9" max="9" width="27.00390625" style="62" customWidth="1"/>
    <col min="10" max="16384" width="9.140625" style="62" customWidth="1"/>
  </cols>
  <sheetData>
    <row r="1" spans="1:9" ht="19.5" customHeight="1">
      <c r="A1" s="734" t="s">
        <v>256</v>
      </c>
      <c r="B1" s="734"/>
      <c r="C1" s="734"/>
      <c r="D1" s="734"/>
      <c r="E1" s="734"/>
      <c r="F1" s="734"/>
      <c r="G1" s="734"/>
      <c r="H1" s="734"/>
      <c r="I1" s="734"/>
    </row>
    <row r="2" spans="1:10" ht="16.5" customHeight="1">
      <c r="A2" s="721" t="s">
        <v>148</v>
      </c>
      <c r="B2" s="721"/>
      <c r="C2" s="721"/>
      <c r="D2" s="721"/>
      <c r="E2" s="721"/>
      <c r="F2" s="721"/>
      <c r="G2" s="721"/>
      <c r="H2" s="721"/>
      <c r="I2" s="721"/>
      <c r="J2" s="93"/>
    </row>
    <row r="3" spans="1:10" ht="13.5" customHeight="1" thickBot="1">
      <c r="A3" s="92"/>
      <c r="B3" s="92"/>
      <c r="C3" s="92"/>
      <c r="D3" s="92"/>
      <c r="E3" s="92"/>
      <c r="F3" s="92"/>
      <c r="G3" s="92"/>
      <c r="H3" s="92"/>
      <c r="I3" s="92"/>
      <c r="J3" s="92"/>
    </row>
    <row r="4" spans="1:9" s="133" customFormat="1" ht="51" customHeight="1" thickTop="1">
      <c r="A4" s="202" t="s">
        <v>613</v>
      </c>
      <c r="B4" s="452" t="s">
        <v>245</v>
      </c>
      <c r="C4" s="452" t="s">
        <v>277</v>
      </c>
      <c r="D4" s="452" t="s">
        <v>246</v>
      </c>
      <c r="E4" s="452" t="s">
        <v>952</v>
      </c>
      <c r="F4" s="452" t="s">
        <v>247</v>
      </c>
      <c r="G4" s="456" t="s">
        <v>248</v>
      </c>
      <c r="H4" s="456" t="s">
        <v>41</v>
      </c>
      <c r="I4" s="457" t="s">
        <v>249</v>
      </c>
    </row>
    <row r="5" spans="1:9" ht="26.25">
      <c r="A5" s="208" t="s">
        <v>619</v>
      </c>
      <c r="B5" s="209" t="s">
        <v>903</v>
      </c>
      <c r="C5" s="209" t="s">
        <v>874</v>
      </c>
      <c r="D5" s="209">
        <v>499996</v>
      </c>
      <c r="E5" s="210">
        <v>271848.58</v>
      </c>
      <c r="F5" s="210">
        <v>271848.58</v>
      </c>
      <c r="G5" s="210">
        <v>0</v>
      </c>
      <c r="H5" s="210">
        <v>0.03</v>
      </c>
      <c r="I5" s="211" t="s">
        <v>904</v>
      </c>
    </row>
    <row r="6" spans="1:9" ht="26.25">
      <c r="A6" s="208" t="s">
        <v>620</v>
      </c>
      <c r="B6" s="209" t="s">
        <v>903</v>
      </c>
      <c r="C6" s="209" t="s">
        <v>877</v>
      </c>
      <c r="D6" s="209">
        <v>113850</v>
      </c>
      <c r="E6" s="210">
        <v>23570.42</v>
      </c>
      <c r="F6" s="210">
        <v>23570.42</v>
      </c>
      <c r="G6" s="210">
        <v>0</v>
      </c>
      <c r="H6" s="210">
        <v>0.03</v>
      </c>
      <c r="I6" s="211" t="s">
        <v>904</v>
      </c>
    </row>
    <row r="7" spans="1:9" ht="26.25">
      <c r="A7" s="208" t="s">
        <v>621</v>
      </c>
      <c r="B7" s="209" t="s">
        <v>903</v>
      </c>
      <c r="C7" s="209" t="s">
        <v>939</v>
      </c>
      <c r="D7" s="209">
        <v>550000</v>
      </c>
      <c r="E7" s="210">
        <v>550000</v>
      </c>
      <c r="F7" s="210">
        <v>550000</v>
      </c>
      <c r="G7" s="210">
        <v>0</v>
      </c>
      <c r="H7" s="210">
        <v>0.09</v>
      </c>
      <c r="I7" s="211" t="s">
        <v>904</v>
      </c>
    </row>
    <row r="8" spans="1:9" ht="12.75">
      <c r="A8" s="208" t="s">
        <v>623</v>
      </c>
      <c r="B8" s="209"/>
      <c r="C8" s="209"/>
      <c r="D8" s="209"/>
      <c r="E8" s="210">
        <f>F8+G8</f>
        <v>0</v>
      </c>
      <c r="F8" s="210"/>
      <c r="G8" s="210"/>
      <c r="H8" s="210"/>
      <c r="I8" s="211"/>
    </row>
    <row r="9" spans="1:9" ht="12.75">
      <c r="A9" s="208" t="s">
        <v>625</v>
      </c>
      <c r="B9" s="209"/>
      <c r="C9" s="209"/>
      <c r="D9" s="209"/>
      <c r="E9" s="210">
        <f>F9+G9</f>
        <v>0</v>
      </c>
      <c r="F9" s="210"/>
      <c r="G9" s="210"/>
      <c r="H9" s="210"/>
      <c r="I9" s="211"/>
    </row>
    <row r="10" spans="1:9" ht="12.75">
      <c r="A10" s="208" t="s">
        <v>627</v>
      </c>
      <c r="B10" s="209"/>
      <c r="C10" s="209"/>
      <c r="D10" s="209"/>
      <c r="E10" s="210">
        <f>F10+G10</f>
        <v>0</v>
      </c>
      <c r="F10" s="210"/>
      <c r="G10" s="210"/>
      <c r="H10" s="210"/>
      <c r="I10" s="211"/>
    </row>
    <row r="11" spans="1:9" ht="12.75">
      <c r="A11" s="208" t="s">
        <v>628</v>
      </c>
      <c r="B11" s="209"/>
      <c r="C11" s="209"/>
      <c r="D11" s="209"/>
      <c r="E11" s="210">
        <f>F11+G11</f>
        <v>0</v>
      </c>
      <c r="F11" s="210"/>
      <c r="G11" s="210"/>
      <c r="H11" s="210"/>
      <c r="I11" s="211"/>
    </row>
    <row r="12" spans="1:9" ht="12.75">
      <c r="A12" s="208" t="s">
        <v>171</v>
      </c>
      <c r="B12" s="209"/>
      <c r="C12" s="209"/>
      <c r="D12" s="209"/>
      <c r="E12" s="210">
        <f>F12+G12</f>
        <v>0</v>
      </c>
      <c r="F12" s="210"/>
      <c r="G12" s="210"/>
      <c r="H12" s="210"/>
      <c r="I12" s="211"/>
    </row>
    <row r="13" spans="1:9" ht="13.5" thickBot="1">
      <c r="A13" s="402"/>
      <c r="B13" s="391" t="s">
        <v>294</v>
      </c>
      <c r="C13" s="391"/>
      <c r="D13" s="391"/>
      <c r="E13" s="458">
        <f>SUM(E5:E12)</f>
        <v>845419</v>
      </c>
      <c r="F13" s="458">
        <f>SUM(F5:F12)</f>
        <v>845419</v>
      </c>
      <c r="G13" s="458">
        <f>SUM(G5:G12)</f>
        <v>0</v>
      </c>
      <c r="H13" s="458"/>
      <c r="I13" s="459" t="s">
        <v>200</v>
      </c>
    </row>
    <row r="14" ht="13.5" thickTop="1"/>
  </sheetData>
  <sheetProtection/>
  <mergeCells count="2">
    <mergeCell ref="A2:I2"/>
    <mergeCell ref="A1:I1"/>
  </mergeCells>
  <printOptions/>
  <pageMargins left="0.8661417322834646" right="0.7874015748031497" top="0.7874015748031497" bottom="0.5905511811023623" header="0.2755905511811024" footer="0.2755905511811024"/>
  <pageSetup horizontalDpi="300" verticalDpi="300" orientation="landscape" paperSize="9" scale="85" r:id="rId1"/>
  <headerFooter alignWithMargins="0">
    <oddHeader>&amp;LVERIORI SA&amp;RSprawozdanie finansowe za okres 01.01.2019 r. - 31.12.2019 r.</oddHeader>
    <oddFooter>&amp;R&amp;P
</oddFooter>
  </headerFooter>
</worksheet>
</file>

<file path=xl/worksheets/sheet16.xml><?xml version="1.0" encoding="utf-8"?>
<worksheet xmlns="http://schemas.openxmlformats.org/spreadsheetml/2006/main" xmlns:r="http://schemas.openxmlformats.org/officeDocument/2006/relationships">
  <dimension ref="A1:F44"/>
  <sheetViews>
    <sheetView showGridLines="0" view="pageLayout" zoomScaleSheetLayoutView="75" workbookViewId="0" topLeftCell="E1">
      <selection activeCell="R3" sqref="R3"/>
    </sheetView>
  </sheetViews>
  <sheetFormatPr defaultColWidth="9.140625" defaultRowHeight="12.75"/>
  <cols>
    <col min="1" max="1" width="3.7109375" style="22" customWidth="1"/>
    <col min="2" max="2" width="33.140625" style="2" customWidth="1"/>
    <col min="3" max="4" width="15.7109375" style="1" customWidth="1"/>
    <col min="5" max="5" width="30.421875" style="1" customWidth="1"/>
    <col min="6" max="6" width="0.13671875" style="1" customWidth="1"/>
    <col min="7" max="9" width="8.8515625" style="1" customWidth="1"/>
    <col min="10" max="16384" width="8.8515625" style="1" customWidth="1"/>
  </cols>
  <sheetData>
    <row r="1" spans="1:4" ht="27.75" customHeight="1">
      <c r="A1" s="647" t="s">
        <v>157</v>
      </c>
      <c r="B1" s="647"/>
      <c r="C1" s="26"/>
      <c r="D1" s="26"/>
    </row>
    <row r="2" spans="1:4" ht="19.5" customHeight="1">
      <c r="A2" s="743" t="s">
        <v>905</v>
      </c>
      <c r="B2" s="743"/>
      <c r="C2" s="743"/>
      <c r="D2" s="743"/>
    </row>
    <row r="3" spans="1:4" ht="93.75" customHeight="1" thickBot="1">
      <c r="A3" s="61"/>
      <c r="B3" s="61"/>
      <c r="C3" s="61"/>
      <c r="D3" s="61"/>
    </row>
    <row r="4" spans="1:4" ht="23.25" customHeight="1" thickTop="1">
      <c r="A4" s="502" t="s">
        <v>613</v>
      </c>
      <c r="B4" s="503" t="s">
        <v>614</v>
      </c>
      <c r="C4" s="505" t="s">
        <v>923</v>
      </c>
      <c r="D4" s="506" t="s">
        <v>906</v>
      </c>
    </row>
    <row r="5" spans="1:4" s="6" customFormat="1" ht="45.75" customHeight="1">
      <c r="A5" s="203" t="s">
        <v>619</v>
      </c>
      <c r="B5" s="204" t="s">
        <v>144</v>
      </c>
      <c r="C5" s="206">
        <f>SUM(C6:C8)</f>
        <v>0</v>
      </c>
      <c r="D5" s="207">
        <f>SUM(D6:D8)</f>
        <v>0</v>
      </c>
    </row>
    <row r="6" spans="1:4" ht="31.5" customHeight="1">
      <c r="A6" s="208"/>
      <c r="B6" s="209" t="s">
        <v>322</v>
      </c>
      <c r="C6" s="210"/>
      <c r="D6" s="211"/>
    </row>
    <row r="7" spans="1:4" ht="31.5" customHeight="1">
      <c r="A7" s="208"/>
      <c r="B7" s="209" t="s">
        <v>322</v>
      </c>
      <c r="C7" s="210"/>
      <c r="D7" s="211"/>
    </row>
    <row r="8" spans="1:4" ht="19.5" customHeight="1">
      <c r="A8" s="208"/>
      <c r="B8" s="209" t="s">
        <v>322</v>
      </c>
      <c r="C8" s="210"/>
      <c r="D8" s="211"/>
    </row>
    <row r="9" spans="1:4" s="6" customFormat="1" ht="19.5" customHeight="1">
      <c r="A9" s="203" t="s">
        <v>620</v>
      </c>
      <c r="B9" s="204" t="s">
        <v>145</v>
      </c>
      <c r="C9" s="206">
        <f>SUM(C10:C12)</f>
        <v>1004.88</v>
      </c>
      <c r="D9" s="207">
        <f>SUM(D10:D12)</f>
        <v>0</v>
      </c>
    </row>
    <row r="10" spans="1:4" ht="19.5" customHeight="1">
      <c r="A10" s="208"/>
      <c r="B10" s="209" t="s">
        <v>992</v>
      </c>
      <c r="C10" s="210">
        <v>1004.88</v>
      </c>
      <c r="D10" s="211"/>
    </row>
    <row r="11" spans="1:4" ht="20.25" customHeight="1">
      <c r="A11" s="208"/>
      <c r="B11" s="209" t="s">
        <v>322</v>
      </c>
      <c r="C11" s="210"/>
      <c r="D11" s="211"/>
    </row>
    <row r="12" spans="1:4" ht="20.25" customHeight="1">
      <c r="A12" s="208"/>
      <c r="B12" s="209" t="s">
        <v>322</v>
      </c>
      <c r="C12" s="210"/>
      <c r="D12" s="211"/>
    </row>
    <row r="13" spans="1:4" ht="19.5" customHeight="1" thickBot="1">
      <c r="A13" s="746" t="s">
        <v>294</v>
      </c>
      <c r="B13" s="747"/>
      <c r="C13" s="458">
        <f>C5+C9</f>
        <v>1004.88</v>
      </c>
      <c r="D13" s="501">
        <f>D5+D9</f>
        <v>0</v>
      </c>
    </row>
    <row r="14" ht="19.5" customHeight="1" thickTop="1"/>
    <row r="15" spans="1:6" s="94" customFormat="1" ht="19.5" customHeight="1">
      <c r="A15" s="721" t="s">
        <v>476</v>
      </c>
      <c r="B15" s="721"/>
      <c r="C15" s="721"/>
      <c r="D15" s="721"/>
      <c r="E15" s="721"/>
      <c r="F15" s="26"/>
    </row>
    <row r="16" spans="1:6" s="62" customFormat="1" ht="19.5" customHeight="1" thickBot="1">
      <c r="A16" s="93"/>
      <c r="B16" s="93"/>
      <c r="C16" s="93"/>
      <c r="D16" s="93"/>
      <c r="E16" s="93"/>
      <c r="F16" s="26"/>
    </row>
    <row r="17" spans="1:6" s="133" customFormat="1" ht="19.5" customHeight="1" thickTop="1">
      <c r="A17" s="744" t="s">
        <v>613</v>
      </c>
      <c r="B17" s="732" t="s">
        <v>47</v>
      </c>
      <c r="C17" s="471" t="s">
        <v>933</v>
      </c>
      <c r="D17" s="453" t="s">
        <v>863</v>
      </c>
      <c r="E17" s="538"/>
      <c r="F17" s="539"/>
    </row>
    <row r="18" spans="1:6" s="133" customFormat="1" ht="19.5" customHeight="1">
      <c r="A18" s="745"/>
      <c r="B18" s="733"/>
      <c r="C18" s="492" t="s">
        <v>477</v>
      </c>
      <c r="D18" s="500" t="s">
        <v>477</v>
      </c>
      <c r="E18" s="137"/>
      <c r="F18" s="137"/>
    </row>
    <row r="19" spans="1:6" s="65" customFormat="1" ht="19.5" customHeight="1">
      <c r="A19" s="203" t="s">
        <v>619</v>
      </c>
      <c r="B19" s="204" t="s">
        <v>635</v>
      </c>
      <c r="C19" s="206">
        <f>SUM(C21:C33)-C27</f>
        <v>1350024</v>
      </c>
      <c r="D19" s="207">
        <f>SUM(D21:D33)-D27</f>
        <v>3071528</v>
      </c>
      <c r="E19" s="110"/>
      <c r="F19" s="110"/>
    </row>
    <row r="20" spans="1:6" s="65" customFormat="1" ht="19.5" customHeight="1">
      <c r="A20" s="203"/>
      <c r="B20" s="204" t="s">
        <v>241</v>
      </c>
      <c r="C20" s="206">
        <f>SUM(C21:C26)</f>
        <v>0</v>
      </c>
      <c r="D20" s="207">
        <f>SUM(D21:D26)</f>
        <v>0</v>
      </c>
      <c r="E20" s="110"/>
      <c r="F20" s="110"/>
    </row>
    <row r="21" spans="1:6" s="152" customFormat="1" ht="19.5" customHeight="1">
      <c r="A21" s="238" t="s">
        <v>298</v>
      </c>
      <c r="B21" s="239" t="s">
        <v>317</v>
      </c>
      <c r="C21" s="357"/>
      <c r="D21" s="358"/>
      <c r="E21" s="151"/>
      <c r="F21" s="151"/>
    </row>
    <row r="22" spans="1:6" s="152" customFormat="1" ht="19.5" customHeight="1">
      <c r="A22" s="238" t="s">
        <v>299</v>
      </c>
      <c r="B22" s="239" t="s">
        <v>318</v>
      </c>
      <c r="C22" s="357"/>
      <c r="D22" s="358"/>
      <c r="E22" s="151"/>
      <c r="F22" s="151"/>
    </row>
    <row r="23" spans="1:6" s="152" customFormat="1" ht="19.5" customHeight="1">
      <c r="A23" s="238" t="s">
        <v>300</v>
      </c>
      <c r="B23" s="239" t="s">
        <v>319</v>
      </c>
      <c r="C23" s="357"/>
      <c r="D23" s="358"/>
      <c r="E23" s="151"/>
      <c r="F23" s="151"/>
    </row>
    <row r="24" spans="1:6" s="152" customFormat="1" ht="19.5" customHeight="1">
      <c r="A24" s="238" t="s">
        <v>301</v>
      </c>
      <c r="B24" s="239" t="s">
        <v>320</v>
      </c>
      <c r="C24" s="357"/>
      <c r="D24" s="358"/>
      <c r="E24" s="151"/>
      <c r="F24" s="151"/>
    </row>
    <row r="25" spans="1:6" s="152" customFormat="1" ht="19.5" customHeight="1">
      <c r="A25" s="238" t="s">
        <v>304</v>
      </c>
      <c r="B25" s="239" t="s">
        <v>244</v>
      </c>
      <c r="C25" s="357"/>
      <c r="D25" s="358"/>
      <c r="E25" s="151"/>
      <c r="F25" s="151"/>
    </row>
    <row r="26" spans="1:6" s="152" customFormat="1" ht="19.5" customHeight="1">
      <c r="A26" s="238" t="s">
        <v>308</v>
      </c>
      <c r="B26" s="239" t="s">
        <v>302</v>
      </c>
      <c r="C26" s="357"/>
      <c r="D26" s="358"/>
      <c r="E26" s="151"/>
      <c r="F26" s="151"/>
    </row>
    <row r="27" spans="1:6" s="62" customFormat="1" ht="19.5" customHeight="1">
      <c r="A27" s="208"/>
      <c r="B27" s="204" t="s">
        <v>242</v>
      </c>
      <c r="C27" s="206">
        <f>SUM(C28:C33)</f>
        <v>1350024</v>
      </c>
      <c r="D27" s="207">
        <f>SUM(D28:D33)</f>
        <v>3071528</v>
      </c>
      <c r="E27" s="125"/>
      <c r="F27" s="125"/>
    </row>
    <row r="28" spans="1:6" s="152" customFormat="1" ht="19.5" customHeight="1">
      <c r="A28" s="238" t="s">
        <v>298</v>
      </c>
      <c r="B28" s="239" t="s">
        <v>317</v>
      </c>
      <c r="C28" s="357"/>
      <c r="D28" s="358"/>
      <c r="E28" s="151"/>
      <c r="F28" s="151"/>
    </row>
    <row r="29" spans="1:6" s="152" customFormat="1" ht="19.5" customHeight="1">
      <c r="A29" s="238" t="s">
        <v>299</v>
      </c>
      <c r="B29" s="239" t="s">
        <v>318</v>
      </c>
      <c r="C29" s="357"/>
      <c r="D29" s="358"/>
      <c r="E29" s="151"/>
      <c r="F29" s="151"/>
    </row>
    <row r="30" spans="1:6" s="152" customFormat="1" ht="19.5" customHeight="1">
      <c r="A30" s="238" t="s">
        <v>300</v>
      </c>
      <c r="B30" s="239" t="s">
        <v>319</v>
      </c>
      <c r="C30" s="357"/>
      <c r="D30" s="358"/>
      <c r="E30" s="151"/>
      <c r="F30" s="151"/>
    </row>
    <row r="31" spans="1:6" s="152" customFormat="1" ht="19.5" customHeight="1">
      <c r="A31" s="238" t="s">
        <v>301</v>
      </c>
      <c r="B31" s="239" t="s">
        <v>907</v>
      </c>
      <c r="C31" s="357">
        <v>1350024</v>
      </c>
      <c r="D31" s="358">
        <v>3071528</v>
      </c>
      <c r="E31" s="151"/>
      <c r="F31" s="151"/>
    </row>
    <row r="32" spans="1:6" s="152" customFormat="1" ht="19.5" customHeight="1">
      <c r="A32" s="238" t="s">
        <v>304</v>
      </c>
      <c r="B32" s="239" t="s">
        <v>244</v>
      </c>
      <c r="C32" s="357"/>
      <c r="D32" s="358"/>
      <c r="E32" s="151"/>
      <c r="F32" s="151"/>
    </row>
    <row r="33" spans="1:6" s="152" customFormat="1" ht="19.5" customHeight="1" thickBot="1">
      <c r="A33" s="359" t="s">
        <v>308</v>
      </c>
      <c r="B33" s="360" t="s">
        <v>302</v>
      </c>
      <c r="C33" s="360"/>
      <c r="D33" s="361"/>
      <c r="E33" s="153"/>
      <c r="F33" s="154"/>
    </row>
    <row r="34" ht="19.5" customHeight="1" thickTop="1"/>
    <row r="35" spans="1:6" s="62" customFormat="1" ht="19.5" customHeight="1">
      <c r="A35" s="721" t="s">
        <v>217</v>
      </c>
      <c r="B35" s="721"/>
      <c r="C35" s="721"/>
      <c r="D35" s="721"/>
      <c r="E35" s="721"/>
      <c r="F35" s="93"/>
    </row>
    <row r="36" spans="1:6" s="62" customFormat="1" ht="19.5" customHeight="1" thickBot="1">
      <c r="A36" s="92"/>
      <c r="B36" s="92"/>
      <c r="C36" s="92"/>
      <c r="D36" s="92"/>
      <c r="E36" s="92"/>
      <c r="F36" s="92"/>
    </row>
    <row r="37" spans="1:5" s="62" customFormat="1" ht="19.5" customHeight="1" thickTop="1">
      <c r="A37" s="735" t="s">
        <v>613</v>
      </c>
      <c r="B37" s="737" t="s">
        <v>278</v>
      </c>
      <c r="C37" s="737" t="s">
        <v>243</v>
      </c>
      <c r="D37" s="739" t="s">
        <v>316</v>
      </c>
      <c r="E37" s="741" t="s">
        <v>152</v>
      </c>
    </row>
    <row r="38" spans="1:5" s="62" customFormat="1" ht="19.5" customHeight="1">
      <c r="A38" s="736"/>
      <c r="B38" s="738"/>
      <c r="C38" s="738"/>
      <c r="D38" s="740"/>
      <c r="E38" s="742"/>
    </row>
    <row r="39" spans="1:5" s="62" customFormat="1" ht="19.5" customHeight="1">
      <c r="A39" s="208" t="s">
        <v>619</v>
      </c>
      <c r="B39" s="209" t="s">
        <v>922</v>
      </c>
      <c r="C39" s="210">
        <v>298719.89</v>
      </c>
      <c r="D39" s="210">
        <v>298719.89</v>
      </c>
      <c r="E39" s="211" t="s">
        <v>908</v>
      </c>
    </row>
    <row r="40" spans="1:5" s="62" customFormat="1" ht="19.5" customHeight="1">
      <c r="A40" s="208" t="s">
        <v>620</v>
      </c>
      <c r="B40" s="209" t="s">
        <v>909</v>
      </c>
      <c r="C40" s="210">
        <v>128536.59</v>
      </c>
      <c r="D40" s="210">
        <v>128536.59</v>
      </c>
      <c r="E40" s="211" t="s">
        <v>910</v>
      </c>
    </row>
    <row r="41" spans="1:5" s="62" customFormat="1" ht="19.5" customHeight="1">
      <c r="A41" s="208" t="s">
        <v>621</v>
      </c>
      <c r="B41" s="209" t="s">
        <v>911</v>
      </c>
      <c r="C41" s="210">
        <v>121076.43</v>
      </c>
      <c r="D41" s="210">
        <v>121076.43</v>
      </c>
      <c r="E41" s="211" t="s">
        <v>912</v>
      </c>
    </row>
    <row r="42" spans="1:5" s="62" customFormat="1" ht="19.5" customHeight="1">
      <c r="A42" s="208" t="s">
        <v>623</v>
      </c>
      <c r="B42" s="209" t="s">
        <v>909</v>
      </c>
      <c r="C42" s="210">
        <v>162969.04</v>
      </c>
      <c r="D42" s="210">
        <v>162969.04</v>
      </c>
      <c r="E42" s="211" t="s">
        <v>913</v>
      </c>
    </row>
    <row r="43" spans="1:5" s="62" customFormat="1" ht="19.5" customHeight="1" thickBot="1">
      <c r="A43" s="402"/>
      <c r="B43" s="391" t="s">
        <v>294</v>
      </c>
      <c r="C43" s="458">
        <f>SUM(C39:C42)</f>
        <v>711301.95</v>
      </c>
      <c r="D43" s="458">
        <f>SUM(D39:D42)</f>
        <v>711301.95</v>
      </c>
      <c r="E43" s="459" t="s">
        <v>200</v>
      </c>
    </row>
    <row r="44" spans="1:6" s="62" customFormat="1" ht="19.5" customHeight="1" thickTop="1">
      <c r="A44"/>
      <c r="B44"/>
      <c r="C44"/>
      <c r="D44"/>
      <c r="E44"/>
      <c r="F44"/>
    </row>
  </sheetData>
  <sheetProtection/>
  <mergeCells count="12">
    <mergeCell ref="A1:B1"/>
    <mergeCell ref="A2:D2"/>
    <mergeCell ref="A17:A18"/>
    <mergeCell ref="B17:B18"/>
    <mergeCell ref="A15:E15"/>
    <mergeCell ref="A13:B13"/>
    <mergeCell ref="A35:E35"/>
    <mergeCell ref="A37:A38"/>
    <mergeCell ref="B37:B38"/>
    <mergeCell ref="C37:C38"/>
    <mergeCell ref="D37:D38"/>
    <mergeCell ref="E37:E38"/>
  </mergeCells>
  <printOptions/>
  <pageMargins left="0.8661417322834646" right="0.7874015748031497" top="0.7874015748031497" bottom="0.5905511811023623" header="0.2755905511811024" footer="0.2755905511811024"/>
  <pageSetup horizontalDpi="300" verticalDpi="300" orientation="portrait" paperSize="9" scale="41" r:id="rId1"/>
  <headerFooter alignWithMargins="0">
    <oddHeader>&amp;LVERIORI SA&amp;RSprawozdanie finansowe za okres 01.01.2019 r. - 31.12.2019 r.</oddHeader>
    <oddFooter>&amp;R&amp;P
</oddFooter>
  </headerFooter>
</worksheet>
</file>

<file path=xl/worksheets/sheet17.xml><?xml version="1.0" encoding="utf-8"?>
<worksheet xmlns="http://schemas.openxmlformats.org/spreadsheetml/2006/main" xmlns:r="http://schemas.openxmlformats.org/officeDocument/2006/relationships">
  <dimension ref="A1:K12"/>
  <sheetViews>
    <sheetView view="pageLayout" workbookViewId="0" topLeftCell="F1">
      <selection activeCell="L3" sqref="L3"/>
    </sheetView>
  </sheetViews>
  <sheetFormatPr defaultColWidth="16.28125" defaultRowHeight="12.75"/>
  <cols>
    <col min="1" max="1" width="20.140625" style="547" customWidth="1"/>
    <col min="2" max="2" width="14.28125" style="547" customWidth="1"/>
    <col min="3" max="4" width="13.140625" style="547" customWidth="1"/>
    <col min="5" max="6" width="14.421875" style="547" customWidth="1"/>
    <col min="7" max="7" width="13.140625" style="547" customWidth="1"/>
    <col min="8" max="9" width="15.00390625" style="547" customWidth="1"/>
    <col min="10" max="10" width="16.28125" style="547" customWidth="1"/>
    <col min="11" max="11" width="29.7109375" style="547" customWidth="1"/>
    <col min="12" max="16384" width="16.28125" style="547" customWidth="1"/>
  </cols>
  <sheetData>
    <row r="1" spans="1:11" ht="27.75" customHeight="1">
      <c r="A1" s="748" t="s">
        <v>959</v>
      </c>
      <c r="B1" s="748"/>
      <c r="C1" s="748"/>
      <c r="D1" s="748"/>
      <c r="E1" s="748"/>
      <c r="F1" s="748"/>
      <c r="G1" s="748"/>
      <c r="H1" s="748"/>
      <c r="I1" s="748"/>
      <c r="J1" s="748"/>
      <c r="K1" s="748"/>
    </row>
    <row r="2" spans="1:11" ht="19.5" customHeight="1">
      <c r="A2" s="548" t="s">
        <v>960</v>
      </c>
      <c r="B2" s="549">
        <f ca="1">TODAY()</f>
        <v>44078</v>
      </c>
      <c r="C2" s="550"/>
      <c r="D2" s="550"/>
      <c r="E2" s="550"/>
      <c r="F2" s="550"/>
      <c r="G2" s="550"/>
      <c r="H2" s="550"/>
      <c r="I2" s="550"/>
      <c r="J2" s="550"/>
      <c r="K2" s="550"/>
    </row>
    <row r="3" spans="1:11" ht="93.75" customHeight="1" thickBot="1">
      <c r="A3" s="551" t="s">
        <v>961</v>
      </c>
      <c r="B3" s="552" t="s">
        <v>962</v>
      </c>
      <c r="C3" s="552" t="s">
        <v>963</v>
      </c>
      <c r="D3" s="552" t="s">
        <v>964</v>
      </c>
      <c r="E3" s="552" t="s">
        <v>965</v>
      </c>
      <c r="F3" s="552" t="s">
        <v>966</v>
      </c>
      <c r="G3" s="552" t="s">
        <v>967</v>
      </c>
      <c r="H3" s="552" t="s">
        <v>968</v>
      </c>
      <c r="I3" s="552" t="s">
        <v>969</v>
      </c>
      <c r="J3" s="552" t="s">
        <v>970</v>
      </c>
      <c r="K3" s="552" t="s">
        <v>971</v>
      </c>
    </row>
    <row r="4" spans="1:11" ht="23.25" customHeight="1" thickBot="1" thickTop="1">
      <c r="A4" s="553"/>
      <c r="B4" s="749"/>
      <c r="C4" s="750"/>
      <c r="D4" s="750"/>
      <c r="E4" s="750"/>
      <c r="F4" s="750"/>
      <c r="G4" s="750"/>
      <c r="H4" s="750"/>
      <c r="I4" s="750"/>
      <c r="J4" s="750"/>
      <c r="K4" s="751"/>
    </row>
    <row r="5" spans="1:11" ht="45.75" customHeight="1" thickTop="1">
      <c r="A5" s="554" t="s">
        <v>972</v>
      </c>
      <c r="B5" s="555">
        <v>66668</v>
      </c>
      <c r="C5" s="556">
        <v>15</v>
      </c>
      <c r="D5" s="556">
        <v>16.5</v>
      </c>
      <c r="E5" s="556">
        <f>100002*2</f>
        <v>200004</v>
      </c>
      <c r="F5" s="556">
        <f>B5*D5+E5</f>
        <v>1300026</v>
      </c>
      <c r="G5" s="557">
        <v>43341</v>
      </c>
      <c r="H5" s="558">
        <v>44406</v>
      </c>
      <c r="I5" s="557">
        <v>44437</v>
      </c>
      <c r="J5" s="559">
        <f>I5-B$2</f>
        <v>359</v>
      </c>
      <c r="K5" s="560" t="s">
        <v>973</v>
      </c>
    </row>
    <row r="6" spans="1:11" ht="31.5" customHeight="1">
      <c r="A6" s="554" t="s">
        <v>974</v>
      </c>
      <c r="B6" s="561">
        <v>15000</v>
      </c>
      <c r="C6" s="562">
        <v>10</v>
      </c>
      <c r="D6" s="562">
        <v>12</v>
      </c>
      <c r="E6" s="562">
        <v>5000</v>
      </c>
      <c r="F6" s="562">
        <f>B6*D6+E6</f>
        <v>185000</v>
      </c>
      <c r="G6" s="563">
        <v>43265</v>
      </c>
      <c r="H6" s="564">
        <v>43891</v>
      </c>
      <c r="I6" s="565">
        <v>44074</v>
      </c>
      <c r="J6" s="566">
        <f>I6-B$2</f>
        <v>-4</v>
      </c>
      <c r="K6" s="567" t="s">
        <v>975</v>
      </c>
    </row>
    <row r="7" spans="1:11" ht="31.5" customHeight="1">
      <c r="A7" s="568" t="s">
        <v>976</v>
      </c>
      <c r="B7" s="569"/>
      <c r="C7" s="570"/>
      <c r="D7" s="570"/>
      <c r="E7" s="571">
        <f>SUM(E5:E6)</f>
        <v>205004</v>
      </c>
      <c r="F7" s="571">
        <f>SUM(F5:F6)</f>
        <v>1485026</v>
      </c>
      <c r="G7" s="572"/>
      <c r="H7" s="572"/>
      <c r="I7" s="572"/>
      <c r="J7" s="572"/>
      <c r="K7" s="572"/>
    </row>
    <row r="8" spans="1:11" ht="19.5" customHeight="1">
      <c r="A8" s="554" t="s">
        <v>977</v>
      </c>
      <c r="B8" s="573"/>
      <c r="C8" s="574"/>
      <c r="D8" s="574"/>
      <c r="E8" s="575">
        <f>100002+5000</f>
        <v>105002</v>
      </c>
      <c r="F8" s="575">
        <f>30000+E8</f>
        <v>135002</v>
      </c>
      <c r="G8" s="574"/>
      <c r="H8" s="574"/>
      <c r="I8" s="574"/>
      <c r="J8" s="574"/>
      <c r="K8" s="574"/>
    </row>
    <row r="9" spans="1:11" ht="19.5" customHeight="1">
      <c r="A9" s="554" t="s">
        <v>978</v>
      </c>
      <c r="B9" s="573"/>
      <c r="C9" s="574"/>
      <c r="D9" s="574"/>
      <c r="E9" s="576">
        <f>E7-E8</f>
        <v>100002</v>
      </c>
      <c r="F9" s="576">
        <f>F7-F8</f>
        <v>1350024</v>
      </c>
      <c r="G9" s="577"/>
      <c r="H9" s="577"/>
      <c r="I9" s="577"/>
      <c r="J9" s="577"/>
      <c r="K9" s="577"/>
    </row>
    <row r="10" spans="1:11" ht="19.5" customHeight="1">
      <c r="A10" s="578" t="s">
        <v>979</v>
      </c>
      <c r="B10" s="579">
        <f>F6+E9-35000</f>
        <v>250002</v>
      </c>
      <c r="C10" s="580"/>
      <c r="D10" s="579"/>
      <c r="E10" s="581"/>
      <c r="F10" s="582"/>
      <c r="K10" s="583"/>
    </row>
    <row r="11" spans="1:11" ht="20.25" customHeight="1">
      <c r="A11" s="578" t="s">
        <v>980</v>
      </c>
      <c r="B11" s="584">
        <f>F9-B10</f>
        <v>1100022</v>
      </c>
      <c r="C11" s="585"/>
      <c r="D11" s="586"/>
      <c r="E11" s="587"/>
      <c r="K11" s="583"/>
    </row>
    <row r="12" spans="1:11" ht="20.25" customHeight="1">
      <c r="A12" s="588"/>
      <c r="B12" s="752"/>
      <c r="C12" s="753"/>
      <c r="D12" s="754"/>
      <c r="E12" s="753"/>
      <c r="F12" s="753"/>
      <c r="G12" s="753"/>
      <c r="H12" s="753"/>
      <c r="I12" s="753"/>
      <c r="J12" s="753"/>
      <c r="K12" s="755"/>
    </row>
  </sheetData>
  <sheetProtection/>
  <mergeCells count="3">
    <mergeCell ref="A1:K1"/>
    <mergeCell ref="B4:K4"/>
    <mergeCell ref="B12:K12"/>
  </mergeCells>
  <printOptions/>
  <pageMargins left="0.7" right="0.7" top="0.75" bottom="0.75" header="0.3" footer="0.3"/>
  <pageSetup horizontalDpi="600" verticalDpi="600" orientation="portrait" paperSize="9" scale="49" r:id="rId1"/>
</worksheet>
</file>

<file path=xl/worksheets/sheet18.xml><?xml version="1.0" encoding="utf-8"?>
<worksheet xmlns="http://schemas.openxmlformats.org/spreadsheetml/2006/main" xmlns:r="http://schemas.openxmlformats.org/officeDocument/2006/relationships">
  <dimension ref="A1:D41"/>
  <sheetViews>
    <sheetView view="pageLayout" workbookViewId="0" topLeftCell="A1">
      <selection activeCell="A2" sqref="A2:D2"/>
    </sheetView>
  </sheetViews>
  <sheetFormatPr defaultColWidth="9.140625" defaultRowHeight="12.75"/>
  <cols>
    <col min="1" max="1" width="4.28125" style="55" customWidth="1"/>
    <col min="2" max="2" width="44.7109375" style="55" customWidth="1"/>
    <col min="3" max="3" width="17.57421875" style="55" customWidth="1"/>
    <col min="4" max="4" width="17.421875" style="55" customWidth="1"/>
    <col min="5" max="16384" width="9.140625" style="55" customWidth="1"/>
  </cols>
  <sheetData>
    <row r="1" spans="1:4" ht="15">
      <c r="A1" s="757" t="s">
        <v>1014</v>
      </c>
      <c r="B1" s="757"/>
      <c r="C1" s="1"/>
      <c r="D1" s="1"/>
    </row>
    <row r="2" spans="1:4" ht="16.5" customHeight="1">
      <c r="A2" s="758" t="s">
        <v>1015</v>
      </c>
      <c r="B2" s="758"/>
      <c r="C2" s="758"/>
      <c r="D2" s="758"/>
    </row>
    <row r="3" spans="1:4" ht="12.75" customHeight="1" thickBot="1">
      <c r="A3" s="623"/>
      <c r="B3" s="623"/>
      <c r="C3" s="623"/>
      <c r="D3" s="623"/>
    </row>
    <row r="4" spans="1:4" ht="12.75" customHeight="1" thickTop="1">
      <c r="A4" s="502" t="s">
        <v>613</v>
      </c>
      <c r="B4" s="503" t="s">
        <v>614</v>
      </c>
      <c r="C4" s="507" t="s">
        <v>1038</v>
      </c>
      <c r="D4" s="508" t="s">
        <v>1041</v>
      </c>
    </row>
    <row r="5" spans="1:4" ht="27" customHeight="1">
      <c r="A5" s="248" t="s">
        <v>619</v>
      </c>
      <c r="B5" s="249" t="s">
        <v>1016</v>
      </c>
      <c r="C5" s="624">
        <f>C6+C7</f>
        <v>3016644.11</v>
      </c>
      <c r="D5" s="625">
        <f>D6+D7</f>
        <v>0</v>
      </c>
    </row>
    <row r="6" spans="1:4" ht="13.5" customHeight="1">
      <c r="A6" s="208"/>
      <c r="B6" s="209" t="s">
        <v>1039</v>
      </c>
      <c r="C6" s="210">
        <v>3016644.11</v>
      </c>
      <c r="D6" s="211">
        <v>0</v>
      </c>
    </row>
    <row r="7" spans="1:4" ht="14.25" customHeight="1">
      <c r="A7" s="208"/>
      <c r="B7" s="209"/>
      <c r="C7" s="210"/>
      <c r="D7" s="211"/>
    </row>
    <row r="8" spans="1:4" ht="25.5" customHeight="1">
      <c r="A8" s="248" t="s">
        <v>620</v>
      </c>
      <c r="B8" s="249" t="s">
        <v>1017</v>
      </c>
      <c r="C8" s="624">
        <f>C9+C10</f>
        <v>0</v>
      </c>
      <c r="D8" s="625">
        <f>D9+D10</f>
        <v>0</v>
      </c>
    </row>
    <row r="9" spans="1:4" ht="14.25" customHeight="1">
      <c r="A9" s="208"/>
      <c r="B9" s="209" t="s">
        <v>1018</v>
      </c>
      <c r="C9" s="210"/>
      <c r="D9" s="211"/>
    </row>
    <row r="10" spans="1:4" ht="12.75" customHeight="1">
      <c r="A10" s="208"/>
      <c r="B10" s="209" t="s">
        <v>1019</v>
      </c>
      <c r="C10" s="210"/>
      <c r="D10" s="211"/>
    </row>
    <row r="11" spans="1:4" ht="12.75" customHeight="1" thickBot="1">
      <c r="A11" s="715" t="s">
        <v>294</v>
      </c>
      <c r="B11" s="716"/>
      <c r="C11" s="458">
        <f>C5+C8</f>
        <v>3016644.11</v>
      </c>
      <c r="D11" s="501">
        <f>D5+D8</f>
        <v>0</v>
      </c>
    </row>
    <row r="12" ht="17.25" customHeight="1" thickTop="1"/>
    <row r="13" spans="1:4" ht="15.75">
      <c r="A13" s="758" t="s">
        <v>1020</v>
      </c>
      <c r="B13" s="758"/>
      <c r="C13" s="758"/>
      <c r="D13" s="758"/>
    </row>
    <row r="14" spans="1:4" ht="12.75" customHeight="1" thickBot="1">
      <c r="A14" s="623"/>
      <c r="B14" s="623"/>
      <c r="C14" s="623"/>
      <c r="D14" s="623"/>
    </row>
    <row r="15" spans="1:4" ht="13.5" thickTop="1">
      <c r="A15" s="502" t="s">
        <v>613</v>
      </c>
      <c r="B15" s="503" t="s">
        <v>614</v>
      </c>
      <c r="C15" s="507" t="s">
        <v>1038</v>
      </c>
      <c r="D15" s="508" t="s">
        <v>1041</v>
      </c>
    </row>
    <row r="16" spans="1:4" s="626" customFormat="1" ht="13.5">
      <c r="A16" s="248" t="s">
        <v>298</v>
      </c>
      <c r="B16" s="249" t="s">
        <v>155</v>
      </c>
      <c r="C16" s="624">
        <f>C17+C18</f>
        <v>3016644.11</v>
      </c>
      <c r="D16" s="625">
        <f>D17+D18</f>
        <v>0</v>
      </c>
    </row>
    <row r="17" spans="1:4" ht="12.75">
      <c r="A17" s="208"/>
      <c r="B17" s="209" t="s">
        <v>1021</v>
      </c>
      <c r="C17" s="210">
        <v>0</v>
      </c>
      <c r="D17" s="211"/>
    </row>
    <row r="18" spans="1:4" ht="12.75">
      <c r="A18" s="208"/>
      <c r="B18" s="209" t="s">
        <v>1040</v>
      </c>
      <c r="C18" s="210">
        <v>3016644.11</v>
      </c>
      <c r="D18" s="211"/>
    </row>
    <row r="19" spans="1:4" s="626" customFormat="1" ht="13.5">
      <c r="A19" s="248" t="s">
        <v>299</v>
      </c>
      <c r="B19" s="249" t="s">
        <v>156</v>
      </c>
      <c r="C19" s="624">
        <f>C20+C21</f>
        <v>0</v>
      </c>
      <c r="D19" s="625">
        <f>D20+D21</f>
        <v>0</v>
      </c>
    </row>
    <row r="20" spans="1:4" ht="12.75">
      <c r="A20" s="208"/>
      <c r="B20" s="209" t="s">
        <v>1021</v>
      </c>
      <c r="C20" s="210"/>
      <c r="D20" s="211"/>
    </row>
    <row r="21" spans="1:4" ht="12.75">
      <c r="A21" s="208"/>
      <c r="B21" s="209" t="s">
        <v>1022</v>
      </c>
      <c r="C21" s="210"/>
      <c r="D21" s="211"/>
    </row>
    <row r="22" spans="1:4" ht="12.75" customHeight="1" thickBot="1">
      <c r="A22" s="715" t="s">
        <v>294</v>
      </c>
      <c r="B22" s="716"/>
      <c r="C22" s="458">
        <f>C16+C19</f>
        <v>3016644.11</v>
      </c>
      <c r="D22" s="501">
        <f>D16+D19</f>
        <v>0</v>
      </c>
    </row>
    <row r="23" ht="13.5" hidden="1" thickTop="1"/>
    <row r="24" spans="1:4" ht="0.75" customHeight="1" hidden="1" thickTop="1">
      <c r="A24" s="759" t="s">
        <v>1023</v>
      </c>
      <c r="B24" s="760"/>
      <c r="C24" s="760"/>
      <c r="D24" s="760"/>
    </row>
    <row r="25" spans="1:4" ht="15.75" hidden="1">
      <c r="A25" s="756" t="s">
        <v>1024</v>
      </c>
      <c r="B25" s="756"/>
      <c r="C25" s="756"/>
      <c r="D25" s="756"/>
    </row>
    <row r="26" spans="1:4" ht="13.5" customHeight="1" hidden="1">
      <c r="A26" s="627"/>
      <c r="B26" s="627"/>
      <c r="C26" s="627"/>
      <c r="D26" s="627"/>
    </row>
    <row r="27" spans="1:4" ht="13.5" hidden="1" thickTop="1">
      <c r="A27" s="628" t="s">
        <v>613</v>
      </c>
      <c r="B27" s="629" t="s">
        <v>614</v>
      </c>
      <c r="C27" s="507" t="s">
        <v>516</v>
      </c>
      <c r="D27" s="508" t="s">
        <v>822</v>
      </c>
    </row>
    <row r="28" spans="1:4" ht="12.75" hidden="1">
      <c r="A28" s="630"/>
      <c r="B28" s="631" t="s">
        <v>1025</v>
      </c>
      <c r="C28" s="632"/>
      <c r="D28" s="633"/>
    </row>
    <row r="29" spans="1:4" ht="12.75" hidden="1">
      <c r="A29" s="634" t="s">
        <v>298</v>
      </c>
      <c r="B29" s="635" t="s">
        <v>1026</v>
      </c>
      <c r="C29" s="636"/>
      <c r="D29" s="637"/>
    </row>
    <row r="30" spans="1:4" ht="12.75" hidden="1">
      <c r="A30" s="634" t="s">
        <v>299</v>
      </c>
      <c r="B30" s="635" t="s">
        <v>1027</v>
      </c>
      <c r="C30" s="632"/>
      <c r="D30" s="637"/>
    </row>
    <row r="31" spans="1:4" ht="12.75" hidden="1">
      <c r="A31" s="634" t="s">
        <v>300</v>
      </c>
      <c r="B31" s="635" t="s">
        <v>1028</v>
      </c>
      <c r="C31" s="636"/>
      <c r="D31" s="637"/>
    </row>
    <row r="32" spans="1:4" ht="12.75" hidden="1">
      <c r="A32" s="634" t="s">
        <v>301</v>
      </c>
      <c r="B32" s="635" t="s">
        <v>1029</v>
      </c>
      <c r="C32" s="636"/>
      <c r="D32" s="637"/>
    </row>
    <row r="33" spans="1:4" ht="12.75" hidden="1">
      <c r="A33" s="634" t="s">
        <v>304</v>
      </c>
      <c r="B33" s="635" t="s">
        <v>1030</v>
      </c>
      <c r="C33" s="636"/>
      <c r="D33" s="637"/>
    </row>
    <row r="34" spans="1:4" ht="12.75" hidden="1">
      <c r="A34" s="634" t="s">
        <v>308</v>
      </c>
      <c r="B34" s="635" t="s">
        <v>1031</v>
      </c>
      <c r="C34" s="636"/>
      <c r="D34" s="637"/>
    </row>
    <row r="35" spans="1:4" ht="12.75" hidden="1">
      <c r="A35" s="634" t="s">
        <v>310</v>
      </c>
      <c r="B35" s="635" t="s">
        <v>1032</v>
      </c>
      <c r="C35" s="636"/>
      <c r="D35" s="637"/>
    </row>
    <row r="36" spans="1:4" ht="12.75" hidden="1">
      <c r="A36" s="638" t="s">
        <v>619</v>
      </c>
      <c r="B36" s="639" t="s">
        <v>1033</v>
      </c>
      <c r="C36" s="640">
        <f>SUM(C29:C35)</f>
        <v>0</v>
      </c>
      <c r="D36" s="641">
        <f>SUM(D29:D35)</f>
        <v>0</v>
      </c>
    </row>
    <row r="37" spans="1:4" ht="26.25" hidden="1">
      <c r="A37" s="630" t="s">
        <v>620</v>
      </c>
      <c r="B37" s="631" t="s">
        <v>1034</v>
      </c>
      <c r="C37" s="632"/>
      <c r="D37" s="633"/>
    </row>
    <row r="38" spans="1:4" ht="26.25" hidden="1">
      <c r="A38" s="630" t="s">
        <v>621</v>
      </c>
      <c r="B38" s="631" t="s">
        <v>1035</v>
      </c>
      <c r="C38" s="632"/>
      <c r="D38" s="633"/>
    </row>
    <row r="39" spans="1:4" ht="12.75" hidden="1">
      <c r="A39" s="630" t="s">
        <v>623</v>
      </c>
      <c r="B39" s="631" t="s">
        <v>1036</v>
      </c>
      <c r="C39" s="632"/>
      <c r="D39" s="633"/>
    </row>
    <row r="40" spans="1:4" ht="12.75" hidden="1">
      <c r="A40" s="630" t="s">
        <v>625</v>
      </c>
      <c r="B40" s="642" t="s">
        <v>1037</v>
      </c>
      <c r="C40" s="636"/>
      <c r="D40" s="637"/>
    </row>
    <row r="41" spans="1:4" ht="13.5" hidden="1" thickBot="1">
      <c r="A41" s="643" t="s">
        <v>627</v>
      </c>
      <c r="B41" s="644" t="s">
        <v>223</v>
      </c>
      <c r="C41" s="645">
        <f>C36+C37+C38+C39+C40</f>
        <v>0</v>
      </c>
      <c r="D41" s="646">
        <f>SUM(D36:D40)</f>
        <v>0</v>
      </c>
    </row>
    <row r="42" ht="13.5" thickTop="1"/>
  </sheetData>
  <sheetProtection/>
  <mergeCells count="7">
    <mergeCell ref="A25:D25"/>
    <mergeCell ref="A1:B1"/>
    <mergeCell ref="A2:D2"/>
    <mergeCell ref="A11:B11"/>
    <mergeCell ref="A13:D13"/>
    <mergeCell ref="A22:B22"/>
    <mergeCell ref="A24:D24"/>
  </mergeCells>
  <printOptions/>
  <pageMargins left="0.7" right="0.7" top="0.75" bottom="0.75" header="0.3" footer="0.3"/>
  <pageSetup horizontalDpi="600" verticalDpi="600" orientation="portrait" paperSize="9" r:id="rId1"/>
  <headerFooter>
    <oddHeader>&amp;LVERIORI SA&amp;CSprawozdanie finansowe za okres 01.01.2019 r. do 31.12.2019 r.</oddHeader>
  </headerFooter>
</worksheet>
</file>

<file path=xl/worksheets/sheet19.xml><?xml version="1.0" encoding="utf-8"?>
<worksheet xmlns="http://schemas.openxmlformats.org/spreadsheetml/2006/main" xmlns:r="http://schemas.openxmlformats.org/officeDocument/2006/relationships">
  <dimension ref="A1:E43"/>
  <sheetViews>
    <sheetView showGridLines="0" view="pageLayout" zoomScaleSheetLayoutView="75" workbookViewId="0" topLeftCell="A25">
      <selection activeCell="C40" sqref="C40"/>
    </sheetView>
  </sheetViews>
  <sheetFormatPr defaultColWidth="9.140625" defaultRowHeight="12.75"/>
  <cols>
    <col min="1" max="1" width="3.7109375" style="3" customWidth="1"/>
    <col min="2" max="2" width="46.7109375" style="2" customWidth="1"/>
    <col min="3" max="3" width="22.421875" style="1" customWidth="1"/>
    <col min="4" max="4" width="24.7109375" style="1" customWidth="1"/>
    <col min="5" max="5" width="61.00390625" style="1" customWidth="1"/>
    <col min="6" max="16384" width="8.8515625" style="1" customWidth="1"/>
  </cols>
  <sheetData>
    <row r="1" spans="1:4" ht="15">
      <c r="A1" s="647" t="s">
        <v>158</v>
      </c>
      <c r="B1" s="647"/>
      <c r="C1" s="26"/>
      <c r="D1" s="26"/>
    </row>
    <row r="2" spans="1:4" ht="16.5" customHeight="1">
      <c r="A2" s="743" t="s">
        <v>203</v>
      </c>
      <c r="B2" s="743"/>
      <c r="C2" s="26"/>
      <c r="D2" s="26"/>
    </row>
    <row r="3" spans="1:4" ht="13.5" customHeight="1" thickBot="1">
      <c r="A3" s="61"/>
      <c r="B3" s="61"/>
      <c r="C3" s="26"/>
      <c r="D3" s="26"/>
    </row>
    <row r="4" spans="1:5" s="5" customFormat="1" ht="13.5" thickTop="1">
      <c r="A4" s="511" t="s">
        <v>613</v>
      </c>
      <c r="B4" s="512" t="s">
        <v>614</v>
      </c>
      <c r="C4" s="507" t="s">
        <v>926</v>
      </c>
      <c r="D4" s="508" t="s">
        <v>858</v>
      </c>
      <c r="E4" s="23"/>
    </row>
    <row r="5" spans="1:5" s="5" customFormat="1" ht="12.75">
      <c r="A5" s="364" t="s">
        <v>619</v>
      </c>
      <c r="B5" s="365" t="s">
        <v>419</v>
      </c>
      <c r="C5" s="366">
        <f>SUM(C6:C8)</f>
        <v>344399</v>
      </c>
      <c r="D5" s="367">
        <f>SUM(D6:D8)</f>
        <v>0</v>
      </c>
      <c r="E5" s="23"/>
    </row>
    <row r="6" spans="1:4" ht="12.75" customHeight="1">
      <c r="A6" s="208" t="s">
        <v>298</v>
      </c>
      <c r="B6" s="209" t="s">
        <v>440</v>
      </c>
      <c r="C6" s="362">
        <v>17399.37</v>
      </c>
      <c r="D6" s="363"/>
    </row>
    <row r="7" spans="1:4" ht="12.75">
      <c r="A7" s="208" t="s">
        <v>299</v>
      </c>
      <c r="B7" s="209" t="s">
        <v>953</v>
      </c>
      <c r="C7" s="362">
        <v>326572.5</v>
      </c>
      <c r="D7" s="363"/>
    </row>
    <row r="8" spans="1:4" ht="12.75">
      <c r="A8" s="208" t="s">
        <v>300</v>
      </c>
      <c r="B8" s="209" t="s">
        <v>302</v>
      </c>
      <c r="C8" s="362">
        <v>427.13</v>
      </c>
      <c r="D8" s="363"/>
    </row>
    <row r="9" spans="1:4" ht="12.75">
      <c r="A9" s="203" t="s">
        <v>620</v>
      </c>
      <c r="B9" s="204" t="s">
        <v>205</v>
      </c>
      <c r="C9" s="368"/>
      <c r="D9" s="369"/>
    </row>
    <row r="10" spans="1:5" s="5" customFormat="1" ht="12.75">
      <c r="A10" s="364" t="s">
        <v>621</v>
      </c>
      <c r="B10" s="365" t="s">
        <v>548</v>
      </c>
      <c r="C10" s="366">
        <v>0</v>
      </c>
      <c r="D10" s="367">
        <v>246.88</v>
      </c>
      <c r="E10" s="23"/>
    </row>
    <row r="11" spans="1:4" ht="12.75" customHeight="1">
      <c r="A11" s="208" t="s">
        <v>298</v>
      </c>
      <c r="B11" s="209" t="s">
        <v>797</v>
      </c>
      <c r="C11" s="362"/>
      <c r="D11" s="363"/>
    </row>
    <row r="12" spans="1:4" ht="12.75">
      <c r="A12" s="208" t="s">
        <v>299</v>
      </c>
      <c r="B12" s="209" t="s">
        <v>339</v>
      </c>
      <c r="C12" s="362"/>
      <c r="D12" s="363"/>
    </row>
    <row r="13" spans="1:4" ht="12.75">
      <c r="A13" s="208" t="s">
        <v>300</v>
      </c>
      <c r="B13" s="209" t="s">
        <v>340</v>
      </c>
      <c r="C13" s="362"/>
      <c r="D13" s="363"/>
    </row>
    <row r="14" spans="1:4" ht="26.25">
      <c r="A14" s="208" t="s">
        <v>301</v>
      </c>
      <c r="B14" s="209" t="s">
        <v>441</v>
      </c>
      <c r="C14" s="362"/>
      <c r="D14" s="363"/>
    </row>
    <row r="15" spans="1:4" ht="12.75">
      <c r="A15" s="208" t="s">
        <v>304</v>
      </c>
      <c r="B15" s="209" t="s">
        <v>442</v>
      </c>
      <c r="C15" s="362"/>
      <c r="D15" s="363"/>
    </row>
    <row r="16" spans="1:4" ht="12.75">
      <c r="A16" s="208" t="s">
        <v>308</v>
      </c>
      <c r="B16" s="209" t="s">
        <v>302</v>
      </c>
      <c r="C16" s="362">
        <v>0</v>
      </c>
      <c r="D16" s="363">
        <v>246.88</v>
      </c>
    </row>
    <row r="17" spans="1:4" ht="12.75">
      <c r="A17" s="208" t="s">
        <v>310</v>
      </c>
      <c r="B17" s="209"/>
      <c r="C17" s="362"/>
      <c r="D17" s="363"/>
    </row>
    <row r="18" spans="1:4" ht="12.75">
      <c r="A18" s="208" t="s">
        <v>479</v>
      </c>
      <c r="B18" s="209"/>
      <c r="C18" s="362"/>
      <c r="D18" s="363"/>
    </row>
    <row r="19" spans="1:4" s="6" customFormat="1" ht="13.5" thickBot="1">
      <c r="A19" s="649" t="s">
        <v>294</v>
      </c>
      <c r="B19" s="650"/>
      <c r="C19" s="509">
        <f>SUM(C5,C9,C10)</f>
        <v>344399</v>
      </c>
      <c r="D19" s="510">
        <f>SUM(D5,D9,D10)</f>
        <v>246.88</v>
      </c>
    </row>
    <row r="20" ht="13.5" thickTop="1"/>
    <row r="21" spans="1:4" ht="15">
      <c r="A21" s="647" t="s">
        <v>153</v>
      </c>
      <c r="B21" s="647"/>
      <c r="C21" s="26"/>
      <c r="D21" s="26"/>
    </row>
    <row r="22" spans="1:4" ht="15.75">
      <c r="A22" s="743" t="s">
        <v>195</v>
      </c>
      <c r="B22" s="743"/>
      <c r="C22" s="26"/>
      <c r="D22" s="26"/>
    </row>
    <row r="23" spans="1:4" ht="12.75" customHeight="1" thickBot="1">
      <c r="A23" s="61"/>
      <c r="B23" s="61"/>
      <c r="C23" s="26"/>
      <c r="D23" s="26"/>
    </row>
    <row r="24" spans="1:4" ht="13.5" thickTop="1">
      <c r="A24" s="511" t="s">
        <v>613</v>
      </c>
      <c r="B24" s="512" t="s">
        <v>614</v>
      </c>
      <c r="C24" s="507" t="s">
        <v>926</v>
      </c>
      <c r="D24" s="508" t="s">
        <v>858</v>
      </c>
    </row>
    <row r="25" spans="1:4" ht="12.75">
      <c r="A25" s="364" t="s">
        <v>619</v>
      </c>
      <c r="B25" s="365" t="s">
        <v>453</v>
      </c>
      <c r="C25" s="366">
        <f>SUM(C26:C28)</f>
        <v>0</v>
      </c>
      <c r="D25" s="367">
        <f>SUM(D26:D28)</f>
        <v>0</v>
      </c>
    </row>
    <row r="26" spans="1:4" ht="12.75">
      <c r="A26" s="208" t="s">
        <v>298</v>
      </c>
      <c r="B26" s="209" t="s">
        <v>440</v>
      </c>
      <c r="C26" s="362"/>
      <c r="D26" s="363"/>
    </row>
    <row r="27" spans="1:4" ht="12.75">
      <c r="A27" s="208" t="s">
        <v>299</v>
      </c>
      <c r="B27" s="209" t="s">
        <v>341</v>
      </c>
      <c r="C27" s="362"/>
      <c r="D27" s="363"/>
    </row>
    <row r="28" spans="1:4" ht="12.75">
      <c r="A28" s="208" t="s">
        <v>300</v>
      </c>
      <c r="B28" s="209" t="s">
        <v>830</v>
      </c>
      <c r="C28" s="362"/>
      <c r="D28" s="363"/>
    </row>
    <row r="29" spans="1:4" ht="12.75">
      <c r="A29" s="364" t="s">
        <v>620</v>
      </c>
      <c r="B29" s="365" t="s">
        <v>454</v>
      </c>
      <c r="C29" s="366">
        <f>SUM(C30:C35)</f>
        <v>0</v>
      </c>
      <c r="D29" s="367">
        <f>SUM(D30:D35)</f>
        <v>0</v>
      </c>
    </row>
    <row r="30" spans="1:4" ht="12.75">
      <c r="A30" s="208" t="s">
        <v>298</v>
      </c>
      <c r="B30" s="209" t="s">
        <v>440</v>
      </c>
      <c r="C30" s="362"/>
      <c r="D30" s="363"/>
    </row>
    <row r="31" spans="1:4" ht="12.75">
      <c r="A31" s="208" t="s">
        <v>299</v>
      </c>
      <c r="B31" s="209" t="s">
        <v>341</v>
      </c>
      <c r="C31" s="362"/>
      <c r="D31" s="363"/>
    </row>
    <row r="32" spans="1:4" ht="12.75">
      <c r="A32" s="208" t="s">
        <v>300</v>
      </c>
      <c r="B32" s="209" t="s">
        <v>830</v>
      </c>
      <c r="C32" s="362"/>
      <c r="D32" s="363"/>
    </row>
    <row r="33" spans="1:4" ht="12.75">
      <c r="A33" s="208" t="s">
        <v>301</v>
      </c>
      <c r="B33" s="209" t="s">
        <v>342</v>
      </c>
      <c r="C33" s="362"/>
      <c r="D33" s="363"/>
    </row>
    <row r="34" spans="1:4" ht="12.75">
      <c r="A34" s="208" t="s">
        <v>304</v>
      </c>
      <c r="B34" s="209" t="s">
        <v>343</v>
      </c>
      <c r="C34" s="362"/>
      <c r="D34" s="363"/>
    </row>
    <row r="35" spans="1:4" ht="12.75">
      <c r="A35" s="208" t="s">
        <v>308</v>
      </c>
      <c r="B35" s="209" t="s">
        <v>344</v>
      </c>
      <c r="C35" s="362"/>
      <c r="D35" s="363"/>
    </row>
    <row r="36" spans="1:4" ht="12.75">
      <c r="A36" s="364" t="s">
        <v>621</v>
      </c>
      <c r="B36" s="365" t="s">
        <v>548</v>
      </c>
      <c r="C36" s="366">
        <v>1.27</v>
      </c>
      <c r="D36" s="367">
        <f>SUM(D37:D39)</f>
        <v>2.43</v>
      </c>
    </row>
    <row r="37" spans="1:4" ht="12.75">
      <c r="A37" s="208" t="s">
        <v>298</v>
      </c>
      <c r="B37" s="209" t="s">
        <v>798</v>
      </c>
      <c r="C37" s="362"/>
      <c r="D37" s="363"/>
    </row>
    <row r="38" spans="1:4" ht="12.75">
      <c r="A38" s="208" t="s">
        <v>299</v>
      </c>
      <c r="B38" s="209" t="s">
        <v>831</v>
      </c>
      <c r="C38" s="362"/>
      <c r="D38" s="363"/>
    </row>
    <row r="39" spans="1:4" ht="12.75">
      <c r="A39" s="208" t="s">
        <v>300</v>
      </c>
      <c r="B39" s="209" t="s">
        <v>302</v>
      </c>
      <c r="C39" s="362">
        <v>1.27</v>
      </c>
      <c r="D39" s="363">
        <v>2.43</v>
      </c>
    </row>
    <row r="40" spans="1:4" ht="12.75">
      <c r="A40" s="208" t="s">
        <v>301</v>
      </c>
      <c r="B40" s="209"/>
      <c r="C40" s="362"/>
      <c r="D40" s="363"/>
    </row>
    <row r="41" spans="1:4" ht="12.75">
      <c r="A41" s="208" t="s">
        <v>304</v>
      </c>
      <c r="B41" s="209"/>
      <c r="C41" s="362"/>
      <c r="D41" s="363"/>
    </row>
    <row r="42" spans="1:4" ht="13.5" thickBot="1">
      <c r="A42" s="649" t="s">
        <v>294</v>
      </c>
      <c r="B42" s="650"/>
      <c r="C42" s="509">
        <f>C25+C29+C36</f>
        <v>1.27</v>
      </c>
      <c r="D42" s="510">
        <f>D25+D29+D36</f>
        <v>2.43</v>
      </c>
    </row>
    <row r="43" ht="13.5" thickTop="1">
      <c r="A43" s="22"/>
    </row>
  </sheetData>
  <sheetProtection/>
  <mergeCells count="6">
    <mergeCell ref="A22:B22"/>
    <mergeCell ref="A42:B42"/>
    <mergeCell ref="A1:B1"/>
    <mergeCell ref="A2:B2"/>
    <mergeCell ref="A19:B19"/>
    <mergeCell ref="A21:B21"/>
  </mergeCells>
  <printOptions/>
  <pageMargins left="0.8661417322834646" right="0.7874015748031497" top="0.7874015748031497" bottom="0.5905511811023623" header="0.2755905511811024" footer="0.2755905511811024"/>
  <pageSetup horizontalDpi="300" verticalDpi="300" orientation="portrait" paperSize="9" scale="85" r:id="rId1"/>
  <headerFooter alignWithMargins="0">
    <oddHeader>&amp;LVERIORI SA&amp;RSprawozdanie finansowe za okres 01.01.2019 r. - 31.12.2019 r.</oddHeader>
    <oddFooter>&amp;R&amp;P
</oddFooter>
  </headerFooter>
</worksheet>
</file>

<file path=xl/worksheets/sheet2.xml><?xml version="1.0" encoding="utf-8"?>
<worksheet xmlns="http://schemas.openxmlformats.org/spreadsheetml/2006/main" xmlns:r="http://schemas.openxmlformats.org/officeDocument/2006/relationships">
  <dimension ref="A1:E81"/>
  <sheetViews>
    <sheetView showGridLines="0" view="pageLayout" zoomScaleSheetLayoutView="100" workbookViewId="0" topLeftCell="A1">
      <selection activeCell="B3" sqref="B3"/>
    </sheetView>
  </sheetViews>
  <sheetFormatPr defaultColWidth="9.140625" defaultRowHeight="12.75"/>
  <cols>
    <col min="1" max="1" width="4.8515625" style="29" customWidth="1"/>
    <col min="2" max="2" width="51.57421875" style="28" customWidth="1"/>
    <col min="3" max="3" width="6.28125" style="33" customWidth="1"/>
    <col min="4" max="5" width="16.7109375" style="26" customWidth="1"/>
    <col min="6" max="16384" width="8.8515625" style="26" customWidth="1"/>
  </cols>
  <sheetData>
    <row r="1" spans="1:5" s="47" customFormat="1" ht="15">
      <c r="A1" s="647" t="s">
        <v>611</v>
      </c>
      <c r="B1" s="647"/>
      <c r="C1" s="647"/>
      <c r="D1" s="647"/>
      <c r="E1" s="647"/>
    </row>
    <row r="2" spans="1:5" s="47" customFormat="1" ht="13.5" customHeight="1">
      <c r="A2" s="648" t="s">
        <v>612</v>
      </c>
      <c r="B2" s="648"/>
      <c r="C2" s="648"/>
      <c r="D2" s="648"/>
      <c r="E2" s="648"/>
    </row>
    <row r="3" spans="1:3" s="47" customFormat="1" ht="19.5" customHeight="1" thickBot="1">
      <c r="A3" s="45"/>
      <c r="B3" s="48"/>
      <c r="C3" s="46"/>
    </row>
    <row r="4" spans="1:5" s="71" customFormat="1" ht="19.5" customHeight="1" thickTop="1">
      <c r="A4" s="387" t="s">
        <v>613</v>
      </c>
      <c r="B4" s="388" t="s">
        <v>614</v>
      </c>
      <c r="C4" s="389" t="s">
        <v>615</v>
      </c>
      <c r="D4" s="388" t="s">
        <v>923</v>
      </c>
      <c r="E4" s="390" t="s">
        <v>855</v>
      </c>
    </row>
    <row r="5" spans="1:5" s="27" customFormat="1" ht="12.75">
      <c r="A5" s="203" t="s">
        <v>616</v>
      </c>
      <c r="B5" s="204" t="s">
        <v>696</v>
      </c>
      <c r="C5" s="205"/>
      <c r="D5" s="206">
        <f>D6+D11+D20+D23+D38</f>
        <v>2834653.85</v>
      </c>
      <c r="E5" s="207">
        <f>E6+E11+E20+E23+E38</f>
        <v>202034.66</v>
      </c>
    </row>
    <row r="6" spans="1:5" s="27" customFormat="1" ht="12.75">
      <c r="A6" s="203" t="s">
        <v>617</v>
      </c>
      <c r="B6" s="204" t="s">
        <v>618</v>
      </c>
      <c r="C6" s="205" t="s">
        <v>619</v>
      </c>
      <c r="D6" s="206">
        <f>SUM(D7:D10)</f>
        <v>2672758.6</v>
      </c>
      <c r="E6" s="207">
        <f>SUM(E7:E10)</f>
        <v>0</v>
      </c>
    </row>
    <row r="7" spans="1:5" ht="12.75">
      <c r="A7" s="208" t="s">
        <v>619</v>
      </c>
      <c r="B7" s="209" t="s">
        <v>697</v>
      </c>
      <c r="C7" s="205"/>
      <c r="D7" s="210"/>
      <c r="E7" s="211"/>
    </row>
    <row r="8" spans="1:5" ht="12.75">
      <c r="A8" s="208" t="s">
        <v>620</v>
      </c>
      <c r="B8" s="209" t="s">
        <v>622</v>
      </c>
      <c r="C8" s="205"/>
      <c r="D8" s="210"/>
      <c r="E8" s="211"/>
    </row>
    <row r="9" spans="1:5" ht="12.75">
      <c r="A9" s="208" t="s">
        <v>621</v>
      </c>
      <c r="B9" s="209" t="s">
        <v>624</v>
      </c>
      <c r="C9" s="205"/>
      <c r="D9" s="210">
        <v>2672758.6</v>
      </c>
      <c r="E9" s="211"/>
    </row>
    <row r="10" spans="1:5" ht="12.75">
      <c r="A10" s="208" t="s">
        <v>623</v>
      </c>
      <c r="B10" s="209" t="s">
        <v>271</v>
      </c>
      <c r="C10" s="205"/>
      <c r="D10" s="210"/>
      <c r="E10" s="211"/>
    </row>
    <row r="11" spans="1:5" s="27" customFormat="1" ht="12.75">
      <c r="A11" s="203" t="s">
        <v>626</v>
      </c>
      <c r="B11" s="204" t="s">
        <v>698</v>
      </c>
      <c r="C11" s="205"/>
      <c r="D11" s="206">
        <f>D12+D18+D19</f>
        <v>0</v>
      </c>
      <c r="E11" s="207">
        <f>E12+E18+E19</f>
        <v>0</v>
      </c>
    </row>
    <row r="12" spans="1:5" s="27" customFormat="1" ht="12.75">
      <c r="A12" s="203" t="s">
        <v>619</v>
      </c>
      <c r="B12" s="204" t="s">
        <v>272</v>
      </c>
      <c r="C12" s="205" t="s">
        <v>620</v>
      </c>
      <c r="D12" s="206">
        <f>SUM(D13:D17)</f>
        <v>0</v>
      </c>
      <c r="E12" s="207">
        <f>SUM(E13:E17)</f>
        <v>0</v>
      </c>
    </row>
    <row r="13" spans="1:5" ht="12.75" customHeight="1">
      <c r="A13" s="208" t="s">
        <v>298</v>
      </c>
      <c r="B13" s="209" t="s">
        <v>284</v>
      </c>
      <c r="C13" s="205"/>
      <c r="D13" s="210"/>
      <c r="E13" s="211"/>
    </row>
    <row r="14" spans="1:5" ht="12.75" customHeight="1">
      <c r="A14" s="208" t="s">
        <v>299</v>
      </c>
      <c r="B14" s="209" t="s">
        <v>699</v>
      </c>
      <c r="C14" s="205"/>
      <c r="D14" s="210"/>
      <c r="E14" s="211"/>
    </row>
    <row r="15" spans="1:5" ht="12.75">
      <c r="A15" s="208" t="s">
        <v>300</v>
      </c>
      <c r="B15" s="209" t="s">
        <v>700</v>
      </c>
      <c r="C15" s="205"/>
      <c r="D15" s="210"/>
      <c r="E15" s="211"/>
    </row>
    <row r="16" spans="1:5" ht="12.75">
      <c r="A16" s="208" t="s">
        <v>301</v>
      </c>
      <c r="B16" s="209" t="s">
        <v>701</v>
      </c>
      <c r="C16" s="205"/>
      <c r="D16" s="210"/>
      <c r="E16" s="211"/>
    </row>
    <row r="17" spans="1:5" ht="12.75">
      <c r="A17" s="208" t="s">
        <v>304</v>
      </c>
      <c r="B17" s="209" t="s">
        <v>517</v>
      </c>
      <c r="C17" s="205"/>
      <c r="D17" s="210"/>
      <c r="E17" s="211"/>
    </row>
    <row r="18" spans="1:5" ht="12.75">
      <c r="A18" s="203" t="s">
        <v>620</v>
      </c>
      <c r="B18" s="204" t="s">
        <v>64</v>
      </c>
      <c r="C18" s="205" t="s">
        <v>621</v>
      </c>
      <c r="D18" s="206"/>
      <c r="E18" s="207"/>
    </row>
    <row r="19" spans="1:5" ht="12.75">
      <c r="A19" s="203" t="s">
        <v>621</v>
      </c>
      <c r="B19" s="204" t="s">
        <v>65</v>
      </c>
      <c r="C19" s="205"/>
      <c r="D19" s="206"/>
      <c r="E19" s="207"/>
    </row>
    <row r="20" spans="1:5" s="27" customFormat="1" ht="12.75">
      <c r="A20" s="203" t="s">
        <v>629</v>
      </c>
      <c r="B20" s="204" t="s">
        <v>631</v>
      </c>
      <c r="C20" s="205" t="s">
        <v>623</v>
      </c>
      <c r="D20" s="206">
        <f>D21+D22</f>
        <v>0</v>
      </c>
      <c r="E20" s="207">
        <f>E21+E22</f>
        <v>0</v>
      </c>
    </row>
    <row r="21" spans="1:5" ht="12.75">
      <c r="A21" s="208" t="s">
        <v>619</v>
      </c>
      <c r="B21" s="209" t="s">
        <v>66</v>
      </c>
      <c r="C21" s="205"/>
      <c r="D21" s="210"/>
      <c r="E21" s="211"/>
    </row>
    <row r="22" spans="1:5" ht="12.75">
      <c r="A22" s="208" t="s">
        <v>620</v>
      </c>
      <c r="B22" s="209" t="s">
        <v>409</v>
      </c>
      <c r="C22" s="205"/>
      <c r="D22" s="210"/>
      <c r="E22" s="211"/>
    </row>
    <row r="23" spans="1:5" s="27" customFormat="1" ht="12.75">
      <c r="A23" s="203" t="s">
        <v>630</v>
      </c>
      <c r="B23" s="204" t="s">
        <v>67</v>
      </c>
      <c r="C23" s="205" t="s">
        <v>625</v>
      </c>
      <c r="D23" s="206">
        <f>D24+D25+D26+D37</f>
        <v>161895.25</v>
      </c>
      <c r="E23" s="207">
        <f>E24+E25+E26+E37</f>
        <v>202034.66</v>
      </c>
    </row>
    <row r="24" spans="1:5" s="27" customFormat="1" ht="12.75">
      <c r="A24" s="203" t="s">
        <v>619</v>
      </c>
      <c r="B24" s="204" t="s">
        <v>68</v>
      </c>
      <c r="C24" s="205"/>
      <c r="D24" s="206"/>
      <c r="E24" s="207"/>
    </row>
    <row r="25" spans="1:5" s="27" customFormat="1" ht="12.75">
      <c r="A25" s="203" t="s">
        <v>620</v>
      </c>
      <c r="B25" s="204" t="s">
        <v>618</v>
      </c>
      <c r="C25" s="205"/>
      <c r="D25" s="206">
        <v>0</v>
      </c>
      <c r="E25" s="207">
        <v>0</v>
      </c>
    </row>
    <row r="26" spans="1:5" s="27" customFormat="1" ht="12.75">
      <c r="A26" s="203" t="s">
        <v>621</v>
      </c>
      <c r="B26" s="204" t="s">
        <v>69</v>
      </c>
      <c r="C26" s="205"/>
      <c r="D26" s="206">
        <f>D27+D32</f>
        <v>0</v>
      </c>
      <c r="E26" s="207">
        <f>E27+E32</f>
        <v>0</v>
      </c>
    </row>
    <row r="27" spans="1:5" s="27" customFormat="1" ht="12.75">
      <c r="A27" s="208" t="s">
        <v>298</v>
      </c>
      <c r="B27" s="209" t="s">
        <v>70</v>
      </c>
      <c r="C27" s="205"/>
      <c r="D27" s="206">
        <f>SUM(D28:D31)</f>
        <v>0</v>
      </c>
      <c r="E27" s="207">
        <f>SUM(E28:E31)</f>
        <v>0</v>
      </c>
    </row>
    <row r="28" spans="1:5" s="27" customFormat="1" ht="12.75">
      <c r="A28" s="208"/>
      <c r="B28" s="212" t="s">
        <v>537</v>
      </c>
      <c r="C28" s="205"/>
      <c r="D28" s="206"/>
      <c r="E28" s="207"/>
    </row>
    <row r="29" spans="1:5" s="27" customFormat="1" ht="12.75">
      <c r="A29" s="208"/>
      <c r="B29" s="212" t="s">
        <v>538</v>
      </c>
      <c r="C29" s="205"/>
      <c r="D29" s="206"/>
      <c r="E29" s="207"/>
    </row>
    <row r="30" spans="1:5" ht="12.75">
      <c r="A30" s="208"/>
      <c r="B30" s="212" t="s">
        <v>539</v>
      </c>
      <c r="C30" s="213"/>
      <c r="D30" s="210"/>
      <c r="E30" s="211"/>
    </row>
    <row r="31" spans="1:5" ht="12.75">
      <c r="A31" s="208"/>
      <c r="B31" s="212" t="s">
        <v>540</v>
      </c>
      <c r="C31" s="213"/>
      <c r="D31" s="210"/>
      <c r="E31" s="211"/>
    </row>
    <row r="32" spans="1:5" ht="12.75">
      <c r="A32" s="208" t="s">
        <v>299</v>
      </c>
      <c r="B32" s="209" t="s">
        <v>71</v>
      </c>
      <c r="C32" s="213"/>
      <c r="D32" s="206">
        <f>SUM(D33:D36)</f>
        <v>0</v>
      </c>
      <c r="E32" s="207">
        <f>SUM(E33:E36)</f>
        <v>0</v>
      </c>
    </row>
    <row r="33" spans="1:5" ht="12.75">
      <c r="A33" s="208"/>
      <c r="B33" s="212" t="s">
        <v>537</v>
      </c>
      <c r="C33" s="213"/>
      <c r="D33" s="210"/>
      <c r="E33" s="211"/>
    </row>
    <row r="34" spans="1:5" ht="12.75">
      <c r="A34" s="208"/>
      <c r="B34" s="212" t="s">
        <v>538</v>
      </c>
      <c r="C34" s="213"/>
      <c r="D34" s="210"/>
      <c r="E34" s="211"/>
    </row>
    <row r="35" spans="1:5" ht="12.75">
      <c r="A35" s="208"/>
      <c r="B35" s="212" t="s">
        <v>539</v>
      </c>
      <c r="C35" s="213"/>
      <c r="D35" s="213"/>
      <c r="E35" s="211"/>
    </row>
    <row r="36" spans="1:5" ht="12.75">
      <c r="A36" s="208"/>
      <c r="B36" s="212" t="s">
        <v>540</v>
      </c>
      <c r="C36" s="205"/>
      <c r="D36" s="210"/>
      <c r="E36" s="211"/>
    </row>
    <row r="37" spans="1:5" ht="12.75">
      <c r="A37" s="203" t="s">
        <v>623</v>
      </c>
      <c r="B37" s="204" t="s">
        <v>72</v>
      </c>
      <c r="C37" s="213"/>
      <c r="D37" s="206">
        <v>161895.25</v>
      </c>
      <c r="E37" s="207">
        <v>202034.66</v>
      </c>
    </row>
    <row r="38" spans="1:5" ht="12.75">
      <c r="A38" s="203" t="s">
        <v>178</v>
      </c>
      <c r="B38" s="204" t="s">
        <v>124</v>
      </c>
      <c r="C38" s="205"/>
      <c r="D38" s="206">
        <f>D39+D40</f>
        <v>0</v>
      </c>
      <c r="E38" s="207">
        <f>E39+E40</f>
        <v>0</v>
      </c>
    </row>
    <row r="39" spans="1:5" ht="14.25" customHeight="1">
      <c r="A39" s="203" t="s">
        <v>619</v>
      </c>
      <c r="B39" s="214" t="s">
        <v>422</v>
      </c>
      <c r="C39" s="205" t="s">
        <v>61</v>
      </c>
      <c r="D39" s="206"/>
      <c r="E39" s="207"/>
    </row>
    <row r="40" spans="1:5" ht="12.75">
      <c r="A40" s="203" t="s">
        <v>620</v>
      </c>
      <c r="B40" s="204" t="s">
        <v>172</v>
      </c>
      <c r="C40" s="205" t="s">
        <v>182</v>
      </c>
      <c r="D40" s="206"/>
      <c r="E40" s="207"/>
    </row>
    <row r="41" spans="1:5" s="27" customFormat="1" ht="12.75">
      <c r="A41" s="203" t="s">
        <v>632</v>
      </c>
      <c r="B41" s="204" t="s">
        <v>125</v>
      </c>
      <c r="C41" s="205"/>
      <c r="D41" s="206">
        <f>D42+D48+D61+D78</f>
        <v>1026758.96</v>
      </c>
      <c r="E41" s="207">
        <f>E42+E48+E61+E78</f>
        <v>2667591.81</v>
      </c>
    </row>
    <row r="42" spans="1:5" s="27" customFormat="1" ht="12.75">
      <c r="A42" s="203" t="s">
        <v>617</v>
      </c>
      <c r="B42" s="204" t="s">
        <v>633</v>
      </c>
      <c r="C42" s="205" t="s">
        <v>171</v>
      </c>
      <c r="D42" s="206">
        <f>SUM(D43:D47)</f>
        <v>0</v>
      </c>
      <c r="E42" s="207">
        <f>SUM(E43:E47)</f>
        <v>0</v>
      </c>
    </row>
    <row r="43" spans="1:5" ht="12.75">
      <c r="A43" s="208" t="s">
        <v>619</v>
      </c>
      <c r="B43" s="209" t="s">
        <v>634</v>
      </c>
      <c r="C43" s="205"/>
      <c r="D43" s="210"/>
      <c r="E43" s="211"/>
    </row>
    <row r="44" spans="1:5" ht="12.75">
      <c r="A44" s="208" t="s">
        <v>620</v>
      </c>
      <c r="B44" s="209" t="s">
        <v>693</v>
      </c>
      <c r="C44" s="205"/>
      <c r="D44" s="210"/>
      <c r="E44" s="211"/>
    </row>
    <row r="45" spans="1:5" ht="12.75">
      <c r="A45" s="208" t="s">
        <v>621</v>
      </c>
      <c r="B45" s="209" t="s">
        <v>694</v>
      </c>
      <c r="C45" s="205"/>
      <c r="D45" s="210"/>
      <c r="E45" s="211"/>
    </row>
    <row r="46" spans="1:5" ht="12.75">
      <c r="A46" s="208" t="s">
        <v>623</v>
      </c>
      <c r="B46" s="209" t="s">
        <v>695</v>
      </c>
      <c r="C46" s="205"/>
      <c r="D46" s="210"/>
      <c r="E46" s="211"/>
    </row>
    <row r="47" spans="1:5" ht="12.75">
      <c r="A47" s="208" t="s">
        <v>625</v>
      </c>
      <c r="B47" s="209" t="s">
        <v>126</v>
      </c>
      <c r="C47" s="205"/>
      <c r="D47" s="210"/>
      <c r="E47" s="211"/>
    </row>
    <row r="48" spans="1:5" s="27" customFormat="1" ht="12.75">
      <c r="A48" s="203" t="s">
        <v>626</v>
      </c>
      <c r="B48" s="204" t="s">
        <v>127</v>
      </c>
      <c r="C48" s="205" t="s">
        <v>176</v>
      </c>
      <c r="D48" s="206">
        <f>D49+D54</f>
        <v>122930.97</v>
      </c>
      <c r="E48" s="207">
        <f>E49+E54</f>
        <v>597389.07</v>
      </c>
    </row>
    <row r="49" spans="1:5" ht="12.75">
      <c r="A49" s="203" t="s">
        <v>619</v>
      </c>
      <c r="B49" s="204" t="s">
        <v>128</v>
      </c>
      <c r="C49" s="205"/>
      <c r="D49" s="206">
        <f>D50+D53</f>
        <v>0</v>
      </c>
      <c r="E49" s="207">
        <f>E50+E53</f>
        <v>0</v>
      </c>
    </row>
    <row r="50" spans="1:5" ht="12.75">
      <c r="A50" s="208" t="s">
        <v>298</v>
      </c>
      <c r="B50" s="209" t="s">
        <v>129</v>
      </c>
      <c r="C50" s="205"/>
      <c r="D50" s="210">
        <f>SUM(D51:D52)</f>
        <v>0</v>
      </c>
      <c r="E50" s="211">
        <f>SUM(E51:E52)</f>
        <v>0</v>
      </c>
    </row>
    <row r="51" spans="1:5" ht="12.75">
      <c r="A51" s="208"/>
      <c r="B51" s="212" t="s">
        <v>532</v>
      </c>
      <c r="C51" s="205"/>
      <c r="D51" s="210"/>
      <c r="E51" s="211"/>
    </row>
    <row r="52" spans="1:5" ht="12.75">
      <c r="A52" s="208"/>
      <c r="B52" s="212" t="s">
        <v>531</v>
      </c>
      <c r="C52" s="205"/>
      <c r="D52" s="210"/>
      <c r="E52" s="211"/>
    </row>
    <row r="53" spans="1:5" ht="12.75">
      <c r="A53" s="208" t="s">
        <v>299</v>
      </c>
      <c r="B53" s="209" t="s">
        <v>302</v>
      </c>
      <c r="C53" s="205"/>
      <c r="D53" s="210"/>
      <c r="E53" s="211"/>
    </row>
    <row r="54" spans="1:5" ht="12.75">
      <c r="A54" s="203" t="s">
        <v>620</v>
      </c>
      <c r="B54" s="204" t="s">
        <v>130</v>
      </c>
      <c r="C54" s="205"/>
      <c r="D54" s="206">
        <f>D55+D58+D59+D60</f>
        <v>122930.97</v>
      </c>
      <c r="E54" s="207">
        <f>E55+E58+E59+E60</f>
        <v>597389.07</v>
      </c>
    </row>
    <row r="55" spans="1:5" ht="12.75">
      <c r="A55" s="208" t="s">
        <v>298</v>
      </c>
      <c r="B55" s="209" t="s">
        <v>129</v>
      </c>
      <c r="C55" s="205"/>
      <c r="D55" s="210">
        <f>SUM(D56:D57)</f>
        <v>51.88</v>
      </c>
      <c r="E55" s="211">
        <v>3450</v>
      </c>
    </row>
    <row r="56" spans="1:5" ht="12.75">
      <c r="A56" s="208"/>
      <c r="B56" s="212" t="s">
        <v>532</v>
      </c>
      <c r="C56" s="205"/>
      <c r="D56" s="210">
        <v>51.88</v>
      </c>
      <c r="E56" s="211">
        <v>3450</v>
      </c>
    </row>
    <row r="57" spans="1:5" ht="12.75">
      <c r="A57" s="208"/>
      <c r="B57" s="212" t="s">
        <v>531</v>
      </c>
      <c r="C57" s="205"/>
      <c r="D57" s="210"/>
      <c r="E57" s="211"/>
    </row>
    <row r="58" spans="1:5" ht="26.25">
      <c r="A58" s="208" t="s">
        <v>299</v>
      </c>
      <c r="B58" s="209" t="s">
        <v>131</v>
      </c>
      <c r="C58" s="205"/>
      <c r="D58" s="210">
        <v>122503.39</v>
      </c>
      <c r="E58" s="211">
        <v>593281.6</v>
      </c>
    </row>
    <row r="59" spans="1:5" ht="12.75">
      <c r="A59" s="208" t="s">
        <v>300</v>
      </c>
      <c r="B59" s="209" t="s">
        <v>302</v>
      </c>
      <c r="C59" s="205"/>
      <c r="D59" s="210">
        <v>375.7</v>
      </c>
      <c r="E59" s="211">
        <v>657.47</v>
      </c>
    </row>
    <row r="60" spans="1:5" ht="12.75">
      <c r="A60" s="208" t="s">
        <v>301</v>
      </c>
      <c r="B60" s="209" t="s">
        <v>132</v>
      </c>
      <c r="C60" s="205"/>
      <c r="D60" s="210"/>
      <c r="E60" s="211"/>
    </row>
    <row r="61" spans="1:5" s="27" customFormat="1" ht="12.75">
      <c r="A61" s="203" t="s">
        <v>629</v>
      </c>
      <c r="B61" s="204" t="s">
        <v>133</v>
      </c>
      <c r="C61" s="205"/>
      <c r="D61" s="206">
        <f>D62+D77</f>
        <v>124948.04</v>
      </c>
      <c r="E61" s="207">
        <f>E62+E77</f>
        <v>143672.27</v>
      </c>
    </row>
    <row r="62" spans="1:5" s="27" customFormat="1" ht="12.75">
      <c r="A62" s="203" t="s">
        <v>619</v>
      </c>
      <c r="B62" s="204" t="s">
        <v>134</v>
      </c>
      <c r="C62" s="205"/>
      <c r="D62" s="206">
        <f>D63+D68+D73</f>
        <v>124948.04</v>
      </c>
      <c r="E62" s="207">
        <f>E63+E68+E73</f>
        <v>143672.27</v>
      </c>
    </row>
    <row r="63" spans="1:5" ht="12.75">
      <c r="A63" s="208" t="s">
        <v>298</v>
      </c>
      <c r="B63" s="209" t="s">
        <v>70</v>
      </c>
      <c r="C63" s="205" t="s">
        <v>627</v>
      </c>
      <c r="D63" s="210">
        <f>SUM(D64:D67)</f>
        <v>0</v>
      </c>
      <c r="E63" s="211">
        <f>SUM(E64:E67)</f>
        <v>0</v>
      </c>
    </row>
    <row r="64" spans="1:5" ht="12.75">
      <c r="A64" s="208"/>
      <c r="B64" s="212" t="s">
        <v>537</v>
      </c>
      <c r="C64" s="205"/>
      <c r="D64" s="210"/>
      <c r="E64" s="211"/>
    </row>
    <row r="65" spans="1:5" ht="12.75">
      <c r="A65" s="208"/>
      <c r="B65" s="212" t="s">
        <v>538</v>
      </c>
      <c r="C65" s="205"/>
      <c r="D65" s="210"/>
      <c r="E65" s="211"/>
    </row>
    <row r="66" spans="1:5" ht="12.75">
      <c r="A66" s="208"/>
      <c r="B66" s="212" t="s">
        <v>539</v>
      </c>
      <c r="C66" s="205"/>
      <c r="D66" s="210"/>
      <c r="E66" s="211"/>
    </row>
    <row r="67" spans="1:5" ht="14.25" customHeight="1">
      <c r="A67" s="208"/>
      <c r="B67" s="212" t="s">
        <v>541</v>
      </c>
      <c r="C67" s="205"/>
      <c r="D67" s="210"/>
      <c r="E67" s="211"/>
    </row>
    <row r="68" spans="1:5" ht="14.25" customHeight="1">
      <c r="A68" s="208" t="s">
        <v>299</v>
      </c>
      <c r="B68" s="209" t="s">
        <v>71</v>
      </c>
      <c r="C68" s="205" t="s">
        <v>627</v>
      </c>
      <c r="D68" s="210">
        <f>SUM(D69:D72)</f>
        <v>0</v>
      </c>
      <c r="E68" s="211">
        <f>SUM(E69:E72)</f>
        <v>0</v>
      </c>
    </row>
    <row r="69" spans="1:5" ht="14.25" customHeight="1">
      <c r="A69" s="208"/>
      <c r="B69" s="212" t="s">
        <v>537</v>
      </c>
      <c r="C69" s="205"/>
      <c r="D69" s="210"/>
      <c r="E69" s="211"/>
    </row>
    <row r="70" spans="1:5" ht="14.25" customHeight="1">
      <c r="A70" s="208"/>
      <c r="B70" s="212" t="s">
        <v>538</v>
      </c>
      <c r="C70" s="205"/>
      <c r="D70" s="210"/>
      <c r="E70" s="211"/>
    </row>
    <row r="71" spans="1:5" ht="14.25" customHeight="1">
      <c r="A71" s="208"/>
      <c r="B71" s="212" t="s">
        <v>539</v>
      </c>
      <c r="C71" s="205"/>
      <c r="D71" s="210"/>
      <c r="E71" s="211"/>
    </row>
    <row r="72" spans="1:5" ht="14.25" customHeight="1">
      <c r="A72" s="208"/>
      <c r="B72" s="212" t="s">
        <v>541</v>
      </c>
      <c r="C72" s="205"/>
      <c r="D72" s="210"/>
      <c r="E72" s="211"/>
    </row>
    <row r="73" spans="1:5" ht="14.25" customHeight="1">
      <c r="A73" s="208" t="s">
        <v>300</v>
      </c>
      <c r="B73" s="209" t="s">
        <v>135</v>
      </c>
      <c r="C73" s="205"/>
      <c r="D73" s="210">
        <f>SUM(D74:D76)</f>
        <v>124948.04</v>
      </c>
      <c r="E73" s="211">
        <f>SUM(E74:E76)</f>
        <v>143672.27</v>
      </c>
    </row>
    <row r="74" spans="1:5" ht="14.25" customHeight="1">
      <c r="A74" s="208"/>
      <c r="B74" s="212" t="s">
        <v>542</v>
      </c>
      <c r="C74" s="205"/>
      <c r="D74" s="210">
        <v>124948.04</v>
      </c>
      <c r="E74" s="211">
        <v>143672.27</v>
      </c>
    </row>
    <row r="75" spans="1:5" ht="14.25" customHeight="1">
      <c r="A75" s="208"/>
      <c r="B75" s="212" t="s">
        <v>543</v>
      </c>
      <c r="C75" s="205"/>
      <c r="D75" s="210"/>
      <c r="E75" s="211"/>
    </row>
    <row r="76" spans="1:5" ht="14.25" customHeight="1">
      <c r="A76" s="208"/>
      <c r="B76" s="212" t="s">
        <v>544</v>
      </c>
      <c r="C76" s="205"/>
      <c r="D76" s="210"/>
      <c r="E76" s="211"/>
    </row>
    <row r="77" spans="1:5" ht="14.25" customHeight="1">
      <c r="A77" s="203" t="s">
        <v>620</v>
      </c>
      <c r="B77" s="204" t="s">
        <v>136</v>
      </c>
      <c r="C77" s="205"/>
      <c r="D77" s="206"/>
      <c r="E77" s="207"/>
    </row>
    <row r="78" spans="1:5" s="27" customFormat="1" ht="12.75">
      <c r="A78" s="203" t="s">
        <v>630</v>
      </c>
      <c r="B78" s="204" t="s">
        <v>137</v>
      </c>
      <c r="C78" s="205" t="s">
        <v>182</v>
      </c>
      <c r="D78" s="206">
        <v>778879.95</v>
      </c>
      <c r="E78" s="207">
        <v>1926530.47</v>
      </c>
    </row>
    <row r="79" spans="1:5" s="27" customFormat="1" ht="13.5" thickBot="1">
      <c r="A79" s="649" t="s">
        <v>138</v>
      </c>
      <c r="B79" s="650"/>
      <c r="C79" s="650"/>
      <c r="D79" s="392">
        <f>D5+D41</f>
        <v>3861412.81</v>
      </c>
      <c r="E79" s="393">
        <f>E5+E41</f>
        <v>2869626.47</v>
      </c>
    </row>
    <row r="80" ht="13.5" thickTop="1">
      <c r="D80" s="30"/>
    </row>
    <row r="81" spans="4:5" ht="12.75">
      <c r="D81" s="31"/>
      <c r="E81" s="31"/>
    </row>
  </sheetData>
  <sheetProtection/>
  <mergeCells count="3">
    <mergeCell ref="A1:E1"/>
    <mergeCell ref="A2:E2"/>
    <mergeCell ref="A79:C79"/>
  </mergeCells>
  <printOptions horizontalCentered="1"/>
  <pageMargins left="0.8661417322834646" right="0.7874015748031497" top="0.52" bottom="0.46" header="0.22" footer="0.2755905511811024"/>
  <pageSetup firstPageNumber="1" useFirstPageNumber="1" horizontalDpi="300" verticalDpi="300" orientation="portrait" paperSize="9" scale="75" r:id="rId1"/>
  <headerFooter alignWithMargins="0">
    <oddHeader>&amp;LVERIORI SA&amp;RSprawozdanie finansowe za okres 01.01.2019 r.  - 31.12.2019 r.</oddHeader>
    <oddFooter>&amp;R&amp;P
</oddFooter>
  </headerFooter>
  <colBreaks count="1" manualBreakCount="1">
    <brk id="5" max="65535" man="1"/>
  </colBreaks>
</worksheet>
</file>

<file path=xl/worksheets/sheet20.xml><?xml version="1.0" encoding="utf-8"?>
<worksheet xmlns="http://schemas.openxmlformats.org/spreadsheetml/2006/main" xmlns:r="http://schemas.openxmlformats.org/officeDocument/2006/relationships">
  <dimension ref="A1:C68"/>
  <sheetViews>
    <sheetView view="pageLayout" zoomScaleSheetLayoutView="75" workbookViewId="0" topLeftCell="A49">
      <selection activeCell="C55" sqref="C55"/>
    </sheetView>
  </sheetViews>
  <sheetFormatPr defaultColWidth="9.140625" defaultRowHeight="12.75"/>
  <cols>
    <col min="1" max="1" width="4.00390625" style="62" customWidth="1"/>
    <col min="2" max="2" width="58.421875" style="62" customWidth="1"/>
    <col min="3" max="3" width="24.28125" style="62" customWidth="1"/>
    <col min="4" max="16384" width="9.140625" style="62" customWidth="1"/>
  </cols>
  <sheetData>
    <row r="1" spans="1:2" ht="15">
      <c r="A1" s="120" t="s">
        <v>257</v>
      </c>
      <c r="B1" s="77"/>
    </row>
    <row r="2" spans="1:2" ht="15" customHeight="1">
      <c r="A2" s="105" t="s">
        <v>480</v>
      </c>
      <c r="B2" s="77"/>
    </row>
    <row r="3" ht="11.25" customHeight="1" thickBot="1"/>
    <row r="4" spans="1:3" s="525" customFormat="1" ht="19.5" customHeight="1" thickTop="1">
      <c r="A4" s="502" t="s">
        <v>613</v>
      </c>
      <c r="B4" s="503" t="s">
        <v>614</v>
      </c>
      <c r="C4" s="529" t="s">
        <v>306</v>
      </c>
    </row>
    <row r="5" spans="1:3" ht="12.75" customHeight="1">
      <c r="A5" s="203" t="s">
        <v>619</v>
      </c>
      <c r="B5" s="204" t="s">
        <v>48</v>
      </c>
      <c r="C5" s="207">
        <v>813162.31</v>
      </c>
    </row>
    <row r="6" spans="1:3" ht="12.75" customHeight="1">
      <c r="A6" s="370" t="s">
        <v>620</v>
      </c>
      <c r="B6" s="371" t="s">
        <v>49</v>
      </c>
      <c r="C6" s="372">
        <f>C7+C16+C24+C31</f>
        <v>42667.1</v>
      </c>
    </row>
    <row r="7" spans="1:3" ht="12.75" customHeight="1">
      <c r="A7" s="203"/>
      <c r="B7" s="204" t="s">
        <v>832</v>
      </c>
      <c r="C7" s="207">
        <f>SUM(C8:C15)</f>
        <v>38177.54</v>
      </c>
    </row>
    <row r="8" spans="1:3" ht="12.75" customHeight="1">
      <c r="A8" s="208" t="s">
        <v>298</v>
      </c>
      <c r="B8" s="209" t="s">
        <v>836</v>
      </c>
      <c r="C8" s="211"/>
    </row>
    <row r="9" spans="1:3" ht="12.75" customHeight="1">
      <c r="A9" s="208" t="s">
        <v>299</v>
      </c>
      <c r="B9" s="209" t="s">
        <v>837</v>
      </c>
      <c r="C9" s="211"/>
    </row>
    <row r="10" spans="1:3" ht="12.75" customHeight="1">
      <c r="A10" s="208" t="s">
        <v>300</v>
      </c>
      <c r="B10" s="209" t="s">
        <v>841</v>
      </c>
      <c r="C10" s="211"/>
    </row>
    <row r="11" spans="1:3" ht="12.75" customHeight="1">
      <c r="A11" s="208" t="s">
        <v>301</v>
      </c>
      <c r="B11" s="209" t="s">
        <v>928</v>
      </c>
      <c r="C11" s="211">
        <v>13975.93</v>
      </c>
    </row>
    <row r="12" spans="1:3" ht="12.75" customHeight="1">
      <c r="A12" s="208" t="s">
        <v>304</v>
      </c>
      <c r="B12" s="209" t="s">
        <v>844</v>
      </c>
      <c r="C12" s="211"/>
    </row>
    <row r="13" spans="1:3" ht="12.75" customHeight="1">
      <c r="A13" s="208" t="s">
        <v>308</v>
      </c>
      <c r="B13" s="209" t="s">
        <v>927</v>
      </c>
      <c r="C13" s="211">
        <v>10249.9</v>
      </c>
    </row>
    <row r="14" spans="1:3" ht="12.75" customHeight="1">
      <c r="A14" s="208" t="s">
        <v>310</v>
      </c>
      <c r="B14" s="209" t="s">
        <v>914</v>
      </c>
      <c r="C14" s="211">
        <v>13338.88</v>
      </c>
    </row>
    <row r="15" spans="1:3" ht="12.75" customHeight="1">
      <c r="A15" s="208" t="s">
        <v>479</v>
      </c>
      <c r="B15" s="209" t="s">
        <v>302</v>
      </c>
      <c r="C15" s="211">
        <v>612.83</v>
      </c>
    </row>
    <row r="16" spans="1:3" ht="12.75" customHeight="1">
      <c r="A16" s="208"/>
      <c r="B16" s="204" t="s">
        <v>833</v>
      </c>
      <c r="C16" s="207">
        <f>SUM(C17:C23)</f>
        <v>0</v>
      </c>
    </row>
    <row r="17" spans="1:3" ht="12.75" customHeight="1">
      <c r="A17" s="208" t="s">
        <v>298</v>
      </c>
      <c r="B17" s="209" t="s">
        <v>279</v>
      </c>
      <c r="C17" s="211"/>
    </row>
    <row r="18" spans="1:3" ht="12.75" customHeight="1">
      <c r="A18" s="208" t="s">
        <v>299</v>
      </c>
      <c r="B18" s="209" t="s">
        <v>280</v>
      </c>
      <c r="C18" s="211"/>
    </row>
    <row r="19" spans="1:3" ht="12.75" customHeight="1">
      <c r="A19" s="208" t="s">
        <v>300</v>
      </c>
      <c r="B19" s="209" t="s">
        <v>831</v>
      </c>
      <c r="C19" s="211"/>
    </row>
    <row r="20" spans="1:3" ht="12.75" customHeight="1">
      <c r="A20" s="208" t="s">
        <v>301</v>
      </c>
      <c r="B20" s="209" t="s">
        <v>842</v>
      </c>
      <c r="C20" s="211"/>
    </row>
    <row r="21" spans="1:3" ht="12.75" customHeight="1">
      <c r="A21" s="208" t="s">
        <v>304</v>
      </c>
      <c r="B21" s="209" t="s">
        <v>843</v>
      </c>
      <c r="C21" s="211"/>
    </row>
    <row r="22" spans="1:3" ht="12.75" customHeight="1">
      <c r="A22" s="208" t="s">
        <v>308</v>
      </c>
      <c r="B22" s="209"/>
      <c r="C22" s="211"/>
    </row>
    <row r="23" spans="1:3" ht="12.75" customHeight="1">
      <c r="A23" s="208" t="s">
        <v>310</v>
      </c>
      <c r="B23" s="209"/>
      <c r="C23" s="211"/>
    </row>
    <row r="24" spans="1:3" ht="12.75" customHeight="1">
      <c r="A24" s="208"/>
      <c r="B24" s="204" t="s">
        <v>834</v>
      </c>
      <c r="C24" s="207">
        <f>SUM(C25:C30)</f>
        <v>4489.56</v>
      </c>
    </row>
    <row r="25" spans="1:3" ht="12.75" customHeight="1">
      <c r="A25" s="208" t="s">
        <v>298</v>
      </c>
      <c r="B25" s="209" t="s">
        <v>835</v>
      </c>
      <c r="C25" s="211"/>
    </row>
    <row r="26" spans="1:3" ht="12.75" customHeight="1">
      <c r="A26" s="208" t="s">
        <v>299</v>
      </c>
      <c r="B26" s="209" t="s">
        <v>929</v>
      </c>
      <c r="C26" s="211">
        <v>85</v>
      </c>
    </row>
    <row r="27" spans="1:3" ht="12.75" customHeight="1">
      <c r="A27" s="208" t="s">
        <v>300</v>
      </c>
      <c r="B27" s="209" t="s">
        <v>838</v>
      </c>
      <c r="C27" s="211">
        <v>0</v>
      </c>
    </row>
    <row r="28" spans="1:3" ht="12.75" customHeight="1">
      <c r="A28" s="208" t="s">
        <v>301</v>
      </c>
      <c r="B28" s="209" t="s">
        <v>839</v>
      </c>
      <c r="C28" s="211">
        <v>4404.56</v>
      </c>
    </row>
    <row r="29" spans="1:3" ht="12.75" customHeight="1">
      <c r="A29" s="208" t="s">
        <v>304</v>
      </c>
      <c r="B29" s="209" t="s">
        <v>840</v>
      </c>
      <c r="C29" s="211"/>
    </row>
    <row r="30" spans="1:3" ht="12.75" customHeight="1">
      <c r="A30" s="208" t="s">
        <v>308</v>
      </c>
      <c r="B30" s="209"/>
      <c r="C30" s="211"/>
    </row>
    <row r="31" spans="1:3" ht="12.75" customHeight="1">
      <c r="A31" s="208"/>
      <c r="B31" s="204" t="s">
        <v>302</v>
      </c>
      <c r="C31" s="207">
        <f>SUM(C32:C33)</f>
        <v>0</v>
      </c>
    </row>
    <row r="32" spans="1:3" ht="12.75" customHeight="1">
      <c r="A32" s="208"/>
      <c r="B32" s="209"/>
      <c r="C32" s="211"/>
    </row>
    <row r="33" spans="1:3" ht="12.75" customHeight="1">
      <c r="A33" s="208"/>
      <c r="B33" s="209"/>
      <c r="C33" s="211"/>
    </row>
    <row r="34" spans="1:3" ht="27.75" customHeight="1">
      <c r="A34" s="370" t="s">
        <v>621</v>
      </c>
      <c r="B34" s="373" t="s">
        <v>549</v>
      </c>
      <c r="C34" s="372">
        <f>C35+C39+C45</f>
        <v>0</v>
      </c>
    </row>
    <row r="35" spans="1:3" s="65" customFormat="1" ht="12.75" customHeight="1">
      <c r="A35" s="203"/>
      <c r="B35" s="204" t="s">
        <v>845</v>
      </c>
      <c r="C35" s="207">
        <f>SUM(C36:C38)</f>
        <v>0</v>
      </c>
    </row>
    <row r="36" spans="1:3" ht="12.75" customHeight="1">
      <c r="A36" s="208" t="s">
        <v>298</v>
      </c>
      <c r="B36" s="209" t="s">
        <v>849</v>
      </c>
      <c r="C36" s="211"/>
    </row>
    <row r="37" spans="1:3" ht="12.75" customHeight="1">
      <c r="A37" s="208" t="s">
        <v>299</v>
      </c>
      <c r="B37" s="209" t="s">
        <v>848</v>
      </c>
      <c r="C37" s="211"/>
    </row>
    <row r="38" spans="1:3" ht="12.75" customHeight="1">
      <c r="A38" s="208" t="s">
        <v>300</v>
      </c>
      <c r="B38" s="209"/>
      <c r="C38" s="211"/>
    </row>
    <row r="39" spans="1:3" s="65" customFormat="1" ht="12.75" customHeight="1">
      <c r="A39" s="203"/>
      <c r="B39" s="204" t="s">
        <v>846</v>
      </c>
      <c r="C39" s="207">
        <f>SUM(C40:C44)</f>
        <v>0</v>
      </c>
    </row>
    <row r="40" spans="1:3" ht="12.75" customHeight="1">
      <c r="A40" s="208" t="s">
        <v>298</v>
      </c>
      <c r="B40" s="209" t="s">
        <v>339</v>
      </c>
      <c r="C40" s="211"/>
    </row>
    <row r="41" spans="1:3" ht="12.75" customHeight="1">
      <c r="A41" s="208" t="s">
        <v>299</v>
      </c>
      <c r="B41" s="209" t="s">
        <v>340</v>
      </c>
      <c r="C41" s="211"/>
    </row>
    <row r="42" spans="1:3" ht="12.75" customHeight="1">
      <c r="A42" s="208" t="s">
        <v>300</v>
      </c>
      <c r="B42" s="209" t="s">
        <v>850</v>
      </c>
      <c r="C42" s="211"/>
    </row>
    <row r="43" spans="1:3" ht="12.75" customHeight="1">
      <c r="A43" s="208" t="s">
        <v>301</v>
      </c>
      <c r="B43" s="209"/>
      <c r="C43" s="211"/>
    </row>
    <row r="44" spans="1:3" ht="12.75" customHeight="1">
      <c r="A44" s="208" t="s">
        <v>304</v>
      </c>
      <c r="B44" s="209"/>
      <c r="C44" s="211"/>
    </row>
    <row r="45" spans="1:3" s="65" customFormat="1" ht="12.75" customHeight="1">
      <c r="A45" s="203"/>
      <c r="B45" s="204" t="s">
        <v>847</v>
      </c>
      <c r="C45" s="207">
        <f>SUM(C46:C51)</f>
        <v>0</v>
      </c>
    </row>
    <row r="46" spans="1:3" ht="12.75" customHeight="1">
      <c r="A46" s="208" t="s">
        <v>298</v>
      </c>
      <c r="B46" s="209" t="s">
        <v>851</v>
      </c>
      <c r="C46" s="211"/>
    </row>
    <row r="47" spans="1:3" ht="12.75" customHeight="1">
      <c r="A47" s="208" t="s">
        <v>299</v>
      </c>
      <c r="B47" s="331" t="s">
        <v>852</v>
      </c>
      <c r="C47" s="211"/>
    </row>
    <row r="48" spans="1:3" ht="12.75" customHeight="1">
      <c r="A48" s="208" t="s">
        <v>300</v>
      </c>
      <c r="B48" s="331" t="s">
        <v>853</v>
      </c>
      <c r="C48" s="211"/>
    </row>
    <row r="49" spans="1:3" ht="12.75" customHeight="1">
      <c r="A49" s="208" t="s">
        <v>301</v>
      </c>
      <c r="B49" s="331" t="s">
        <v>854</v>
      </c>
      <c r="C49" s="211"/>
    </row>
    <row r="50" spans="1:3" ht="12.75" customHeight="1">
      <c r="A50" s="208" t="s">
        <v>304</v>
      </c>
      <c r="B50" s="331" t="s">
        <v>3</v>
      </c>
      <c r="C50" s="211"/>
    </row>
    <row r="51" spans="1:3" ht="12.75" customHeight="1">
      <c r="A51" s="208" t="s">
        <v>308</v>
      </c>
      <c r="B51" s="331"/>
      <c r="C51" s="211"/>
    </row>
    <row r="52" spans="1:3" ht="12.75" customHeight="1">
      <c r="A52" s="370" t="s">
        <v>623</v>
      </c>
      <c r="B52" s="371" t="s">
        <v>50</v>
      </c>
      <c r="C52" s="372">
        <f>SUM(C53:C60)</f>
        <v>-688672.42</v>
      </c>
    </row>
    <row r="53" spans="1:3" ht="12.75" customHeight="1">
      <c r="A53" s="208" t="s">
        <v>298</v>
      </c>
      <c r="B53" s="209" t="s">
        <v>0</v>
      </c>
      <c r="C53" s="211"/>
    </row>
    <row r="54" spans="1:3" ht="12.75" customHeight="1">
      <c r="A54" s="208" t="s">
        <v>299</v>
      </c>
      <c r="B54" s="209" t="s">
        <v>444</v>
      </c>
      <c r="C54" s="211">
        <v>-1602.63</v>
      </c>
    </row>
    <row r="55" spans="1:3" ht="12.75" customHeight="1">
      <c r="A55" s="208" t="s">
        <v>300</v>
      </c>
      <c r="B55" s="209" t="s">
        <v>445</v>
      </c>
      <c r="C55" s="211"/>
    </row>
    <row r="56" spans="1:3" ht="12.75" customHeight="1">
      <c r="A56" s="208" t="s">
        <v>301</v>
      </c>
      <c r="B56" s="209" t="s">
        <v>1</v>
      </c>
      <c r="C56" s="211"/>
    </row>
    <row r="57" spans="1:3" ht="12.75" customHeight="1">
      <c r="A57" s="208" t="s">
        <v>304</v>
      </c>
      <c r="B57" s="209" t="s">
        <v>2</v>
      </c>
      <c r="C57" s="211"/>
    </row>
    <row r="58" spans="1:3" ht="12.75" customHeight="1">
      <c r="A58" s="208" t="s">
        <v>308</v>
      </c>
      <c r="B58" s="209" t="s">
        <v>930</v>
      </c>
      <c r="C58" s="211">
        <v>-687069.79</v>
      </c>
    </row>
    <row r="59" spans="1:3" ht="12.75" customHeight="1">
      <c r="A59" s="208" t="s">
        <v>310</v>
      </c>
      <c r="B59" s="209"/>
      <c r="C59" s="211"/>
    </row>
    <row r="60" spans="1:3" ht="12.75" customHeight="1">
      <c r="A60" s="208" t="s">
        <v>479</v>
      </c>
      <c r="B60" s="209"/>
      <c r="C60" s="211"/>
    </row>
    <row r="61" spans="1:3" ht="12.75" customHeight="1">
      <c r="A61" s="411" t="s">
        <v>625</v>
      </c>
      <c r="B61" s="412" t="s">
        <v>51</v>
      </c>
      <c r="C61" s="491">
        <f>ROUNDDOWN(C5+C6+C34+C52,0)</f>
        <v>167156</v>
      </c>
    </row>
    <row r="62" spans="1:3" ht="12.75" customHeight="1">
      <c r="A62" s="411" t="s">
        <v>627</v>
      </c>
      <c r="B62" s="412" t="s">
        <v>480</v>
      </c>
      <c r="C62" s="514">
        <f>IF(C61&gt;0,ROUNDDOWN(0.09*C61,0),0)</f>
        <v>15044</v>
      </c>
    </row>
    <row r="63" spans="1:3" ht="12.75" customHeight="1">
      <c r="A63" s="411" t="s">
        <v>628</v>
      </c>
      <c r="B63" s="412" t="s">
        <v>52</v>
      </c>
      <c r="C63" s="513"/>
    </row>
    <row r="64" spans="1:3" ht="12.75" customHeight="1">
      <c r="A64" s="411" t="s">
        <v>345</v>
      </c>
      <c r="B64" s="412" t="s">
        <v>788</v>
      </c>
      <c r="C64" s="513">
        <v>0</v>
      </c>
    </row>
    <row r="65" spans="1:3" ht="12.75" customHeight="1">
      <c r="A65" s="411" t="s">
        <v>346</v>
      </c>
      <c r="B65" s="412" t="s">
        <v>789</v>
      </c>
      <c r="C65" s="513">
        <v>0</v>
      </c>
    </row>
    <row r="66" spans="1:3" ht="12.75" customHeight="1">
      <c r="A66" s="411" t="s">
        <v>446</v>
      </c>
      <c r="B66" s="412" t="s">
        <v>347</v>
      </c>
      <c r="C66" s="513">
        <v>0</v>
      </c>
    </row>
    <row r="67" spans="1:3" ht="12.75" customHeight="1" thickBot="1">
      <c r="A67" s="515">
        <v>9</v>
      </c>
      <c r="B67" s="516" t="s">
        <v>348</v>
      </c>
      <c r="C67" s="501">
        <f>C62+C63+C64+C66</f>
        <v>15044</v>
      </c>
    </row>
    <row r="68" spans="1:3" ht="13.5" thickTop="1">
      <c r="A68" s="116"/>
      <c r="B68" s="117"/>
      <c r="C68" s="118"/>
    </row>
  </sheetData>
  <sheetProtection/>
  <printOptions/>
  <pageMargins left="0.8661417322834646" right="0.7874015748031497" top="0.66" bottom="0.5905511811023623" header="0.2755905511811024" footer="0.2755905511811024"/>
  <pageSetup horizontalDpi="300" verticalDpi="300" orientation="portrait" paperSize="9" scale="85" r:id="rId1"/>
  <headerFooter alignWithMargins="0">
    <oddHeader>&amp;LVERIORI SA&amp;RSprawozdanie finansowe za okres 01.01.2019 r. - 31.12.2019 r.</oddHeader>
    <oddFooter>&amp;R&amp;P
</oddFooter>
  </headerFooter>
</worksheet>
</file>

<file path=xl/worksheets/sheet21.xml><?xml version="1.0" encoding="utf-8"?>
<worksheet xmlns="http://schemas.openxmlformats.org/spreadsheetml/2006/main" xmlns:r="http://schemas.openxmlformats.org/officeDocument/2006/relationships">
  <dimension ref="A1:E36"/>
  <sheetViews>
    <sheetView view="pageLayout" zoomScaleSheetLayoutView="75" workbookViewId="0" topLeftCell="A16">
      <selection activeCell="D22" sqref="D22"/>
    </sheetView>
  </sheetViews>
  <sheetFormatPr defaultColWidth="9.140625" defaultRowHeight="12.75"/>
  <cols>
    <col min="1" max="1" width="3.28125" style="77" customWidth="1"/>
    <col min="2" max="2" width="32.140625" style="77" customWidth="1"/>
    <col min="3" max="3" width="25.00390625" style="77" customWidth="1"/>
    <col min="4" max="4" width="21.57421875" style="77" customWidth="1"/>
    <col min="5" max="5" width="18.57421875" style="77" customWidth="1"/>
    <col min="6" max="16384" width="9.140625" style="77" customWidth="1"/>
  </cols>
  <sheetData>
    <row r="1" ht="15">
      <c r="A1" s="120" t="s">
        <v>258</v>
      </c>
    </row>
    <row r="2" spans="1:5" ht="32.25" customHeight="1">
      <c r="A2" s="762" t="s">
        <v>915</v>
      </c>
      <c r="B2" s="762"/>
      <c r="C2" s="762"/>
      <c r="D2" s="762"/>
      <c r="E2" s="762"/>
    </row>
    <row r="3" spans="1:4" ht="12.75" customHeight="1">
      <c r="A3" s="761" t="s">
        <v>954</v>
      </c>
      <c r="B3" s="761"/>
      <c r="C3" s="761"/>
      <c r="D3" s="761"/>
    </row>
    <row r="4" spans="1:4" ht="12.75">
      <c r="A4" s="761"/>
      <c r="B4" s="761"/>
      <c r="C4" s="761"/>
      <c r="D4" s="761"/>
    </row>
    <row r="5" spans="1:4" ht="12.75">
      <c r="A5" s="761"/>
      <c r="B5" s="761"/>
      <c r="C5" s="761"/>
      <c r="D5" s="761"/>
    </row>
    <row r="7" ht="15">
      <c r="A7" s="120" t="s">
        <v>259</v>
      </c>
    </row>
    <row r="8" spans="1:3" ht="15.75">
      <c r="A8" s="680" t="s">
        <v>916</v>
      </c>
      <c r="B8" s="680"/>
      <c r="C8" s="680"/>
    </row>
    <row r="9" spans="1:3" ht="12.75" customHeight="1">
      <c r="A9" s="72"/>
      <c r="B9" s="72"/>
      <c r="C9" s="72"/>
    </row>
    <row r="10" spans="2:4" ht="12.75">
      <c r="B10" s="77" t="s">
        <v>636</v>
      </c>
      <c r="D10" s="187">
        <v>0</v>
      </c>
    </row>
    <row r="11" ht="12.75">
      <c r="B11" s="77" t="s">
        <v>237</v>
      </c>
    </row>
    <row r="12" spans="2:4" ht="12.75">
      <c r="B12" s="155" t="s">
        <v>637</v>
      </c>
      <c r="D12" s="187"/>
    </row>
    <row r="13" spans="2:4" ht="12.75">
      <c r="B13" s="155" t="s">
        <v>638</v>
      </c>
      <c r="D13" s="187"/>
    </row>
    <row r="14" ht="12.75">
      <c r="B14" s="155"/>
    </row>
    <row r="15" ht="18" customHeight="1"/>
    <row r="16" spans="1:2" ht="15">
      <c r="A16" s="120" t="s">
        <v>260</v>
      </c>
      <c r="B16" s="123"/>
    </row>
    <row r="17" spans="1:2" ht="15.75">
      <c r="A17" s="680" t="s">
        <v>917</v>
      </c>
      <c r="B17" s="680"/>
    </row>
    <row r="18" spans="1:2" ht="9" customHeight="1">
      <c r="A18" s="122"/>
      <c r="B18" s="122"/>
    </row>
    <row r="19" spans="1:5" ht="26.25" customHeight="1">
      <c r="A19" s="763" t="s">
        <v>149</v>
      </c>
      <c r="B19" s="763"/>
      <c r="C19" s="763"/>
      <c r="D19" s="763"/>
      <c r="E19" s="763"/>
    </row>
    <row r="20" spans="1:4" ht="13.5" customHeight="1" thickBot="1">
      <c r="A20" s="764"/>
      <c r="B20" s="764"/>
      <c r="C20" s="122"/>
      <c r="D20" s="122"/>
    </row>
    <row r="21" spans="1:4" ht="46.5" customHeight="1" thickTop="1">
      <c r="A21" s="422" t="s">
        <v>613</v>
      </c>
      <c r="B21" s="423" t="s">
        <v>614</v>
      </c>
      <c r="C21" s="423" t="s">
        <v>403</v>
      </c>
      <c r="D21" s="433" t="s">
        <v>406</v>
      </c>
    </row>
    <row r="22" spans="1:4" ht="12.75" customHeight="1">
      <c r="A22" s="282" t="s">
        <v>619</v>
      </c>
      <c r="B22" s="374" t="s">
        <v>402</v>
      </c>
      <c r="C22" s="375">
        <v>1382213.26</v>
      </c>
      <c r="D22" s="376">
        <v>124000</v>
      </c>
    </row>
    <row r="23" spans="1:4" ht="12.75" customHeight="1" thickBot="1">
      <c r="A23" s="278" t="s">
        <v>298</v>
      </c>
      <c r="B23" s="279" t="s">
        <v>407</v>
      </c>
      <c r="C23" s="377">
        <v>0</v>
      </c>
      <c r="D23" s="378">
        <v>0</v>
      </c>
    </row>
    <row r="24" ht="19.5" customHeight="1" thickTop="1"/>
    <row r="25" spans="1:2" ht="15">
      <c r="A25" s="120" t="s">
        <v>261</v>
      </c>
      <c r="B25" s="123"/>
    </row>
    <row r="26" spans="1:4" ht="15.75">
      <c r="A26" s="680" t="s">
        <v>639</v>
      </c>
      <c r="B26" s="680"/>
      <c r="C26" s="680"/>
      <c r="D26" s="680"/>
    </row>
    <row r="27" ht="13.5" thickBot="1"/>
    <row r="28" spans="1:4" ht="13.5" thickTop="1">
      <c r="A28" s="422" t="s">
        <v>613</v>
      </c>
      <c r="B28" s="423" t="s">
        <v>614</v>
      </c>
      <c r="C28" s="423" t="s">
        <v>955</v>
      </c>
      <c r="D28" s="433"/>
    </row>
    <row r="29" spans="1:4" ht="12.75">
      <c r="A29" s="282" t="s">
        <v>619</v>
      </c>
      <c r="B29" s="374" t="s">
        <v>640</v>
      </c>
      <c r="C29" s="542">
        <v>4.2585</v>
      </c>
      <c r="D29" s="380"/>
    </row>
    <row r="30" spans="1:4" ht="12.75">
      <c r="A30" s="282" t="s">
        <v>620</v>
      </c>
      <c r="B30" s="374" t="s">
        <v>956</v>
      </c>
      <c r="C30" s="542"/>
      <c r="D30" s="380"/>
    </row>
    <row r="31" spans="1:4" ht="12.75">
      <c r="A31" s="282" t="s">
        <v>621</v>
      </c>
      <c r="B31" s="374"/>
      <c r="C31" s="379"/>
      <c r="D31" s="380"/>
    </row>
    <row r="32" spans="1:4" ht="12.75">
      <c r="A32" s="282" t="s">
        <v>623</v>
      </c>
      <c r="B32" s="374"/>
      <c r="C32" s="379"/>
      <c r="D32" s="380"/>
    </row>
    <row r="33" spans="1:4" ht="13.5" thickBot="1">
      <c r="A33" s="278" t="s">
        <v>625</v>
      </c>
      <c r="B33" s="279"/>
      <c r="C33" s="280"/>
      <c r="D33" s="281"/>
    </row>
    <row r="34" ht="13.5" thickTop="1"/>
    <row r="35" spans="1:5" ht="12.75">
      <c r="A35" s="763" t="s">
        <v>281</v>
      </c>
      <c r="B35" s="763"/>
      <c r="C35" s="763"/>
      <c r="D35" s="763"/>
      <c r="E35" s="763"/>
    </row>
    <row r="36" spans="1:5" ht="13.5" customHeight="1">
      <c r="A36" s="763"/>
      <c r="B36" s="763"/>
      <c r="C36" s="763"/>
      <c r="D36" s="763"/>
      <c r="E36" s="763"/>
    </row>
  </sheetData>
  <sheetProtection/>
  <mergeCells count="8">
    <mergeCell ref="A3:D5"/>
    <mergeCell ref="A8:C8"/>
    <mergeCell ref="A2:E2"/>
    <mergeCell ref="A19:E19"/>
    <mergeCell ref="A35:E36"/>
    <mergeCell ref="A26:D26"/>
    <mergeCell ref="A20:B20"/>
    <mergeCell ref="A17:B17"/>
  </mergeCells>
  <printOptions/>
  <pageMargins left="0.8661417322834646" right="0.7874015748031497" top="0.7874015748031497" bottom="0.5905511811023623" header="0.2755905511811024" footer="0.2755905511811024"/>
  <pageSetup horizontalDpi="300" verticalDpi="300" orientation="portrait" paperSize="9" scale="85" r:id="rId1"/>
  <headerFooter alignWithMargins="0">
    <oddHeader>&amp;LVERIORI SA&amp;RSprawozdanie finansowe za okres 01.01.2019 r. - 31.12.2019 r.</oddHeader>
    <oddFooter>&amp;R&amp;P
</oddFooter>
  </headerFooter>
</worksheet>
</file>

<file path=xl/worksheets/sheet22.xml><?xml version="1.0" encoding="utf-8"?>
<worksheet xmlns="http://schemas.openxmlformats.org/spreadsheetml/2006/main" xmlns:r="http://schemas.openxmlformats.org/officeDocument/2006/relationships">
  <dimension ref="A1:D76"/>
  <sheetViews>
    <sheetView tabSelected="1" view="pageBreakPreview" zoomScale="75" zoomScaleSheetLayoutView="75" workbookViewId="0" topLeftCell="A1">
      <selection activeCell="A4" sqref="A4:D4"/>
    </sheetView>
  </sheetViews>
  <sheetFormatPr defaultColWidth="9.140625" defaultRowHeight="12.75"/>
  <cols>
    <col min="1" max="1" width="3.8515625" style="77" customWidth="1"/>
    <col min="2" max="2" width="59.8515625" style="77" customWidth="1"/>
    <col min="3" max="3" width="24.00390625" style="77" customWidth="1"/>
    <col min="4" max="4" width="23.28125" style="77" customWidth="1"/>
    <col min="5" max="16384" width="9.140625" style="77" customWidth="1"/>
  </cols>
  <sheetData>
    <row r="1" ht="15">
      <c r="A1" s="120" t="s">
        <v>262</v>
      </c>
    </row>
    <row r="2" spans="1:2" ht="15" customHeight="1">
      <c r="A2" s="765" t="s">
        <v>150</v>
      </c>
      <c r="B2" s="765"/>
    </row>
    <row r="3" spans="1:2" ht="12.75" customHeight="1">
      <c r="A3" s="121"/>
      <c r="B3" s="105"/>
    </row>
    <row r="4" spans="1:4" ht="30" customHeight="1">
      <c r="A4" s="766" t="s">
        <v>405</v>
      </c>
      <c r="B4" s="766"/>
      <c r="C4" s="766"/>
      <c r="D4" s="766"/>
    </row>
    <row r="5" spans="1:3" ht="13.5" thickBot="1">
      <c r="A5" s="146"/>
      <c r="B5" s="146"/>
      <c r="C5" s="146"/>
    </row>
    <row r="6" spans="1:4" ht="13.5" thickTop="1">
      <c r="A6" s="511" t="s">
        <v>613</v>
      </c>
      <c r="B6" s="512" t="s">
        <v>614</v>
      </c>
      <c r="C6" s="507" t="s">
        <v>926</v>
      </c>
      <c r="D6" s="508" t="s">
        <v>858</v>
      </c>
    </row>
    <row r="7" spans="1:4" ht="12.75">
      <c r="A7" s="767" t="s">
        <v>530</v>
      </c>
      <c r="B7" s="768"/>
      <c r="C7" s="366">
        <f>SUM(C8:C11)</f>
        <v>124948.04000000001</v>
      </c>
      <c r="D7" s="367">
        <f>SUM(D8:D11)</f>
        <v>0</v>
      </c>
    </row>
    <row r="8" spans="1:4" ht="12" customHeight="1">
      <c r="A8" s="208" t="s">
        <v>619</v>
      </c>
      <c r="B8" s="209" t="s">
        <v>993</v>
      </c>
      <c r="C8" s="362">
        <v>58067.53</v>
      </c>
      <c r="D8" s="363"/>
    </row>
    <row r="9" spans="1:4" ht="12.75">
      <c r="A9" s="208" t="s">
        <v>620</v>
      </c>
      <c r="B9" s="209" t="s">
        <v>4</v>
      </c>
      <c r="C9" s="362">
        <v>6176.53</v>
      </c>
      <c r="D9" s="363"/>
    </row>
    <row r="10" spans="1:4" ht="12.75">
      <c r="A10" s="208" t="s">
        <v>621</v>
      </c>
      <c r="B10" s="209" t="s">
        <v>994</v>
      </c>
      <c r="C10" s="362">
        <v>60703.98</v>
      </c>
      <c r="D10" s="363"/>
    </row>
    <row r="11" spans="1:4" ht="12.75">
      <c r="A11" s="208" t="s">
        <v>623</v>
      </c>
      <c r="B11" s="209" t="s">
        <v>5</v>
      </c>
      <c r="C11" s="362"/>
      <c r="D11" s="363"/>
    </row>
    <row r="12" spans="1:4" ht="12.75">
      <c r="A12" s="769" t="s">
        <v>6</v>
      </c>
      <c r="B12" s="770"/>
      <c r="C12" s="366">
        <f>SUM(C13:C16)</f>
        <v>0</v>
      </c>
      <c r="D12" s="367">
        <f>SUM(D13:D16)</f>
        <v>0</v>
      </c>
    </row>
    <row r="13" spans="1:4" ht="12.75">
      <c r="A13" s="208" t="s">
        <v>619</v>
      </c>
      <c r="B13" s="209"/>
      <c r="C13" s="362"/>
      <c r="D13" s="363"/>
    </row>
    <row r="14" spans="1:4" ht="12.75">
      <c r="A14" s="208" t="s">
        <v>620</v>
      </c>
      <c r="B14" s="209"/>
      <c r="C14" s="362"/>
      <c r="D14" s="363"/>
    </row>
    <row r="15" spans="1:4" ht="12.75">
      <c r="A15" s="208" t="s">
        <v>621</v>
      </c>
      <c r="B15" s="209"/>
      <c r="C15" s="362"/>
      <c r="D15" s="363"/>
    </row>
    <row r="16" spans="1:4" ht="12.75">
      <c r="A16" s="208" t="s">
        <v>623</v>
      </c>
      <c r="B16" s="209"/>
      <c r="C16" s="362"/>
      <c r="D16" s="363"/>
    </row>
    <row r="17" spans="1:4" ht="13.5" thickBot="1">
      <c r="A17" s="649" t="s">
        <v>294</v>
      </c>
      <c r="B17" s="650"/>
      <c r="C17" s="509">
        <f>SUM(C7,C12)</f>
        <v>124948.04000000001</v>
      </c>
      <c r="D17" s="510">
        <f>SUM(D7,D12)</f>
        <v>0</v>
      </c>
    </row>
    <row r="18" spans="1:3" ht="13.5" thickTop="1">
      <c r="A18" s="146"/>
      <c r="B18" s="146"/>
      <c r="C18" s="146"/>
    </row>
    <row r="19" spans="1:3" ht="12.75">
      <c r="A19" s="146"/>
      <c r="B19" s="146"/>
      <c r="C19" s="146"/>
    </row>
    <row r="20" spans="1:4" ht="28.5" customHeight="1">
      <c r="A20" s="766" t="s">
        <v>404</v>
      </c>
      <c r="B20" s="766"/>
      <c r="C20" s="766"/>
      <c r="D20" s="766"/>
    </row>
    <row r="21" spans="1:4" ht="11.25" customHeight="1">
      <c r="A21" s="766"/>
      <c r="B21" s="766"/>
      <c r="C21" s="766"/>
      <c r="D21" s="766"/>
    </row>
    <row r="22" spans="1:3" ht="12.75">
      <c r="A22" s="146"/>
      <c r="B22" s="146"/>
      <c r="C22" s="146"/>
    </row>
    <row r="23" spans="1:3" ht="12.75">
      <c r="A23" s="146"/>
      <c r="B23" s="146"/>
      <c r="C23" s="146"/>
    </row>
    <row r="24" spans="1:3" ht="12.75">
      <c r="A24" s="146"/>
      <c r="B24" s="146"/>
      <c r="C24" s="146"/>
    </row>
    <row r="25" spans="1:3" ht="12.75">
      <c r="A25" s="146"/>
      <c r="B25" s="146"/>
      <c r="C25" s="146"/>
    </row>
    <row r="26" spans="1:4" ht="25.5" customHeight="1">
      <c r="A26" s="766" t="s">
        <v>283</v>
      </c>
      <c r="B26" s="766"/>
      <c r="C26" s="766"/>
      <c r="D26" s="766"/>
    </row>
    <row r="27" spans="1:4" ht="12.75" customHeight="1" thickBot="1">
      <c r="A27" s="200"/>
      <c r="B27" s="200"/>
      <c r="C27" s="200"/>
      <c r="D27" s="200"/>
    </row>
    <row r="28" spans="1:4" ht="13.5" thickTop="1">
      <c r="A28" s="511" t="s">
        <v>613</v>
      </c>
      <c r="B28" s="512" t="s">
        <v>614</v>
      </c>
      <c r="C28" s="507" t="s">
        <v>926</v>
      </c>
      <c r="D28" s="508" t="s">
        <v>858</v>
      </c>
    </row>
    <row r="29" spans="1:4" s="149" customFormat="1" ht="25.5" customHeight="1">
      <c r="A29" s="203" t="s">
        <v>216</v>
      </c>
      <c r="B29" s="204" t="s">
        <v>7</v>
      </c>
      <c r="C29" s="368">
        <f>SUM(C30:C34)</f>
        <v>371.34</v>
      </c>
      <c r="D29" s="369">
        <f>SUM(D30:D34)</f>
        <v>73.36</v>
      </c>
    </row>
    <row r="30" spans="1:4" ht="12" customHeight="1">
      <c r="A30" s="208"/>
      <c r="B30" s="212" t="s">
        <v>8</v>
      </c>
      <c r="C30" s="362">
        <v>371.34</v>
      </c>
      <c r="D30" s="363">
        <v>73.36</v>
      </c>
    </row>
    <row r="31" spans="1:4" ht="12" customHeight="1">
      <c r="A31" s="208"/>
      <c r="B31" s="212" t="s">
        <v>9</v>
      </c>
      <c r="C31" s="362"/>
      <c r="D31" s="363"/>
    </row>
    <row r="32" spans="1:4" ht="12" customHeight="1">
      <c r="A32" s="208"/>
      <c r="B32" s="212" t="s">
        <v>10</v>
      </c>
      <c r="C32" s="362"/>
      <c r="D32" s="363"/>
    </row>
    <row r="33" spans="1:4" ht="12" customHeight="1">
      <c r="A33" s="208"/>
      <c r="B33" s="209"/>
      <c r="C33" s="362"/>
      <c r="D33" s="363"/>
    </row>
    <row r="34" spans="1:4" ht="12" customHeight="1">
      <c r="A34" s="208"/>
      <c r="B34" s="209"/>
      <c r="C34" s="362"/>
      <c r="D34" s="363"/>
    </row>
    <row r="35" spans="1:4" s="148" customFormat="1" ht="12.75" customHeight="1">
      <c r="A35" s="259" t="s">
        <v>620</v>
      </c>
      <c r="B35" s="256" t="s">
        <v>16</v>
      </c>
      <c r="C35" s="257">
        <f>SUM(C36:C44)</f>
        <v>5499.56</v>
      </c>
      <c r="D35" s="258">
        <f>SUM(D36:D44)</f>
        <v>1771.07</v>
      </c>
    </row>
    <row r="36" spans="1:4" s="63" customFormat="1" ht="12.75" customHeight="1">
      <c r="A36" s="260"/>
      <c r="B36" s="381" t="s">
        <v>11</v>
      </c>
      <c r="C36" s="262">
        <v>0</v>
      </c>
      <c r="D36" s="263">
        <v>0</v>
      </c>
    </row>
    <row r="37" spans="1:4" s="63" customFormat="1" ht="12.75" customHeight="1">
      <c r="A37" s="260"/>
      <c r="B37" s="381" t="s">
        <v>12</v>
      </c>
      <c r="C37" s="262"/>
      <c r="D37" s="263"/>
    </row>
    <row r="38" spans="1:4" s="63" customFormat="1" ht="12.75" customHeight="1">
      <c r="A38" s="260"/>
      <c r="B38" s="381" t="s">
        <v>13</v>
      </c>
      <c r="C38" s="262">
        <v>1095</v>
      </c>
      <c r="D38" s="263">
        <v>0</v>
      </c>
    </row>
    <row r="39" spans="1:4" s="63" customFormat="1" ht="12.75" customHeight="1">
      <c r="A39" s="260"/>
      <c r="B39" s="381" t="s">
        <v>14</v>
      </c>
      <c r="C39" s="262"/>
      <c r="D39" s="263"/>
    </row>
    <row r="40" spans="1:4" s="63" customFormat="1" ht="12.75" customHeight="1">
      <c r="A40" s="260"/>
      <c r="B40" s="381" t="s">
        <v>15</v>
      </c>
      <c r="C40" s="262"/>
      <c r="D40" s="263"/>
    </row>
    <row r="41" spans="1:4" s="63" customFormat="1" ht="12.75" customHeight="1">
      <c r="A41" s="260"/>
      <c r="B41" s="261" t="s">
        <v>282</v>
      </c>
      <c r="C41" s="262"/>
      <c r="D41" s="263"/>
    </row>
    <row r="42" spans="1:4" s="63" customFormat="1" ht="12.75" customHeight="1">
      <c r="A42" s="260"/>
      <c r="B42" s="381" t="s">
        <v>644</v>
      </c>
      <c r="C42" s="262">
        <v>4404.56</v>
      </c>
      <c r="D42" s="263">
        <v>1771.07</v>
      </c>
    </row>
    <row r="43" spans="1:4" s="63" customFormat="1" ht="12.75" customHeight="1">
      <c r="A43" s="260"/>
      <c r="B43" s="381" t="s">
        <v>645</v>
      </c>
      <c r="C43" s="262"/>
      <c r="D43" s="263"/>
    </row>
    <row r="44" spans="1:4" s="63" customFormat="1" ht="12.75" customHeight="1">
      <c r="A44" s="260"/>
      <c r="B44" s="261"/>
      <c r="C44" s="262"/>
      <c r="D44" s="263"/>
    </row>
    <row r="45" spans="1:4" s="148" customFormat="1" ht="12.75" customHeight="1">
      <c r="A45" s="259" t="s">
        <v>621</v>
      </c>
      <c r="B45" s="256" t="s">
        <v>21</v>
      </c>
      <c r="C45" s="257">
        <f>SUM(C46:C53)</f>
        <v>0</v>
      </c>
      <c r="D45" s="258">
        <f>SUM(D46:D53)</f>
        <v>0</v>
      </c>
    </row>
    <row r="46" spans="1:4" s="63" customFormat="1" ht="12.75" customHeight="1">
      <c r="A46" s="260"/>
      <c r="B46" s="381" t="s">
        <v>18</v>
      </c>
      <c r="C46" s="262"/>
      <c r="D46" s="263"/>
    </row>
    <row r="47" spans="1:4" s="63" customFormat="1" ht="12.75" customHeight="1">
      <c r="A47" s="260"/>
      <c r="B47" s="381" t="s">
        <v>17</v>
      </c>
      <c r="C47" s="262"/>
      <c r="D47" s="263"/>
    </row>
    <row r="48" spans="1:4" s="63" customFormat="1" ht="12.75" customHeight="1">
      <c r="A48" s="260"/>
      <c r="B48" s="381" t="s">
        <v>19</v>
      </c>
      <c r="C48" s="262"/>
      <c r="D48" s="263"/>
    </row>
    <row r="49" spans="1:4" s="63" customFormat="1" ht="12.75" customHeight="1">
      <c r="A49" s="260"/>
      <c r="B49" s="381" t="s">
        <v>20</v>
      </c>
      <c r="C49" s="262"/>
      <c r="D49" s="263"/>
    </row>
    <row r="50" spans="1:4" s="63" customFormat="1" ht="12.75" customHeight="1">
      <c r="A50" s="260"/>
      <c r="B50" s="381" t="s">
        <v>23</v>
      </c>
      <c r="C50" s="262"/>
      <c r="D50" s="263"/>
    </row>
    <row r="51" spans="1:4" s="63" customFormat="1" ht="12.75" customHeight="1">
      <c r="A51" s="260"/>
      <c r="B51" s="381" t="s">
        <v>24</v>
      </c>
      <c r="C51" s="262"/>
      <c r="D51" s="263"/>
    </row>
    <row r="52" spans="1:4" s="63" customFormat="1" ht="12.75" customHeight="1">
      <c r="A52" s="260"/>
      <c r="B52" s="381" t="s">
        <v>25</v>
      </c>
      <c r="C52" s="262"/>
      <c r="D52" s="263"/>
    </row>
    <row r="53" spans="1:4" s="63" customFormat="1" ht="12.75" customHeight="1">
      <c r="A53" s="260"/>
      <c r="B53" s="261"/>
      <c r="C53" s="262"/>
      <c r="D53" s="263"/>
    </row>
    <row r="54" spans="1:4" s="148" customFormat="1" ht="12.75" customHeight="1">
      <c r="A54" s="259" t="s">
        <v>623</v>
      </c>
      <c r="B54" s="256" t="s">
        <v>26</v>
      </c>
      <c r="C54" s="257">
        <f>SUM(C55:C61)</f>
        <v>474458.1</v>
      </c>
      <c r="D54" s="258">
        <f>SUM(D55:D61)</f>
        <v>799423.73</v>
      </c>
    </row>
    <row r="55" spans="1:4" s="63" customFormat="1" ht="12.75" customHeight="1">
      <c r="A55" s="260"/>
      <c r="B55" s="261" t="s">
        <v>30</v>
      </c>
      <c r="C55" s="262">
        <v>474458.1</v>
      </c>
      <c r="D55" s="263">
        <v>596782.4</v>
      </c>
    </row>
    <row r="56" spans="1:4" s="63" customFormat="1" ht="12.75" customHeight="1">
      <c r="A56" s="260"/>
      <c r="B56" s="261" t="s">
        <v>31</v>
      </c>
      <c r="C56" s="262">
        <v>0</v>
      </c>
      <c r="D56" s="263">
        <v>202641.33</v>
      </c>
    </row>
    <row r="57" spans="1:4" s="63" customFormat="1" ht="12.75" customHeight="1">
      <c r="A57" s="260"/>
      <c r="B57" s="261" t="s">
        <v>646</v>
      </c>
      <c r="C57" s="262"/>
      <c r="D57" s="263"/>
    </row>
    <row r="58" spans="1:4" s="63" customFormat="1" ht="26.25" customHeight="1">
      <c r="A58" s="260"/>
      <c r="B58" s="261" t="s">
        <v>27</v>
      </c>
      <c r="C58" s="262"/>
      <c r="D58" s="263"/>
    </row>
    <row r="59" spans="1:4" s="63" customFormat="1" ht="26.25" customHeight="1">
      <c r="A59" s="260"/>
      <c r="B59" s="261" t="s">
        <v>28</v>
      </c>
      <c r="C59" s="262"/>
      <c r="D59" s="263"/>
    </row>
    <row r="60" spans="1:4" s="63" customFormat="1" ht="26.25" customHeight="1">
      <c r="A60" s="260"/>
      <c r="B60" s="261" t="s">
        <v>29</v>
      </c>
      <c r="C60" s="262"/>
      <c r="D60" s="263"/>
    </row>
    <row r="61" spans="1:4" s="63" customFormat="1" ht="12.75" customHeight="1">
      <c r="A61" s="260"/>
      <c r="B61" s="261"/>
      <c r="C61" s="262"/>
      <c r="D61" s="263"/>
    </row>
    <row r="62" spans="1:4" s="148" customFormat="1" ht="25.5" customHeight="1">
      <c r="A62" s="259" t="s">
        <v>625</v>
      </c>
      <c r="B62" s="256" t="s">
        <v>32</v>
      </c>
      <c r="C62" s="257">
        <f>SUM(C63:C71)</f>
        <v>496438.54</v>
      </c>
      <c r="D62" s="258">
        <f>SUM(D63:D71)</f>
        <v>1055034.28</v>
      </c>
    </row>
    <row r="63" spans="1:4" s="150" customFormat="1" ht="14.25" customHeight="1">
      <c r="A63" s="260"/>
      <c r="B63" s="261" t="s">
        <v>34</v>
      </c>
      <c r="C63" s="262">
        <v>496438.54</v>
      </c>
      <c r="D63" s="263">
        <v>1055034.28</v>
      </c>
    </row>
    <row r="64" spans="1:4" s="150" customFormat="1" ht="15" customHeight="1">
      <c r="A64" s="260"/>
      <c r="B64" s="261" t="s">
        <v>33</v>
      </c>
      <c r="C64" s="262"/>
      <c r="D64" s="263"/>
    </row>
    <row r="65" spans="1:4" s="150" customFormat="1" ht="13.5" customHeight="1">
      <c r="A65" s="260"/>
      <c r="B65" s="261" t="s">
        <v>35</v>
      </c>
      <c r="C65" s="262"/>
      <c r="D65" s="263"/>
    </row>
    <row r="66" spans="1:4" s="150" customFormat="1" ht="13.5" customHeight="1">
      <c r="A66" s="260"/>
      <c r="B66" s="261" t="s">
        <v>36</v>
      </c>
      <c r="C66" s="262"/>
      <c r="D66" s="263"/>
    </row>
    <row r="67" spans="1:4" s="150" customFormat="1" ht="24" customHeight="1">
      <c r="A67" s="260"/>
      <c r="B67" s="261" t="s">
        <v>37</v>
      </c>
      <c r="C67" s="262"/>
      <c r="D67" s="263"/>
    </row>
    <row r="68" spans="1:4" s="150" customFormat="1" ht="13.5" customHeight="1">
      <c r="A68" s="260"/>
      <c r="B68" s="261" t="s">
        <v>38</v>
      </c>
      <c r="C68" s="262"/>
      <c r="D68" s="263"/>
    </row>
    <row r="69" spans="1:4" s="150" customFormat="1" ht="27" customHeight="1">
      <c r="A69" s="260"/>
      <c r="B69" s="261" t="s">
        <v>39</v>
      </c>
      <c r="C69" s="262"/>
      <c r="D69" s="263"/>
    </row>
    <row r="70" spans="1:4" s="150" customFormat="1" ht="26.25" customHeight="1">
      <c r="A70" s="260"/>
      <c r="B70" s="261" t="s">
        <v>40</v>
      </c>
      <c r="C70" s="262"/>
      <c r="D70" s="263"/>
    </row>
    <row r="71" spans="1:4" s="150" customFormat="1" ht="14.25" customHeight="1">
      <c r="A71" s="260"/>
      <c r="B71" s="261"/>
      <c r="C71" s="262"/>
      <c r="D71" s="263"/>
    </row>
    <row r="72" spans="1:4" s="148" customFormat="1" ht="12.75" customHeight="1">
      <c r="A72" s="259" t="s">
        <v>627</v>
      </c>
      <c r="B72" s="256" t="s">
        <v>210</v>
      </c>
      <c r="C72" s="257">
        <f>SUM(C73:C76)</f>
        <v>778879.95</v>
      </c>
      <c r="D72" s="258">
        <f>SUM(D73:D76)</f>
        <v>1926530.47</v>
      </c>
    </row>
    <row r="73" spans="1:4" s="63" customFormat="1" ht="12.75" customHeight="1">
      <c r="A73" s="260"/>
      <c r="B73" s="261" t="s">
        <v>1042</v>
      </c>
      <c r="C73" s="262">
        <v>778879.95</v>
      </c>
      <c r="D73" s="263">
        <v>1926530.47</v>
      </c>
    </row>
    <row r="74" spans="1:4" s="63" customFormat="1" ht="54.75" customHeight="1">
      <c r="A74" s="260"/>
      <c r="B74" s="261" t="s">
        <v>1043</v>
      </c>
      <c r="C74" s="262"/>
      <c r="D74" s="263"/>
    </row>
    <row r="75" spans="1:4" s="63" customFormat="1" ht="12.75" customHeight="1">
      <c r="A75" s="260"/>
      <c r="B75" s="261"/>
      <c r="C75" s="262"/>
      <c r="D75" s="263"/>
    </row>
    <row r="76" spans="1:4" s="63" customFormat="1" ht="12.75" customHeight="1" thickBot="1">
      <c r="A76" s="264"/>
      <c r="B76" s="265"/>
      <c r="C76" s="266"/>
      <c r="D76" s="267"/>
    </row>
    <row r="77" ht="13.5" thickTop="1"/>
  </sheetData>
  <sheetProtection/>
  <mergeCells count="7">
    <mergeCell ref="A2:B2"/>
    <mergeCell ref="A20:D21"/>
    <mergeCell ref="A4:D4"/>
    <mergeCell ref="A26:D26"/>
    <mergeCell ref="A17:B17"/>
    <mergeCell ref="A7:B7"/>
    <mergeCell ref="A12:B12"/>
  </mergeCells>
  <printOptions/>
  <pageMargins left="0.8661417322834646" right="0.7874015748031497" top="0.7874015748031497" bottom="0.5905511811023623" header="0.2755905511811024" footer="0.2755905511811024"/>
  <pageSetup horizontalDpi="600" verticalDpi="600" orientation="portrait" paperSize="9" scale="77" r:id="rId1"/>
  <headerFooter alignWithMargins="0">
    <oddHeader>&amp;LVERIORI SA&amp;RSprawozdanie finansowe za okres 1.12.2017 r. - 31.12.2018 r.</oddHeader>
    <oddFooter>&amp;R&amp;P
</oddFooter>
  </headerFooter>
  <rowBreaks count="1" manualBreakCount="1">
    <brk id="25" max="3" man="1"/>
  </rowBreaks>
</worksheet>
</file>

<file path=xl/worksheets/sheet23.xml><?xml version="1.0" encoding="utf-8"?>
<worksheet xmlns="http://schemas.openxmlformats.org/spreadsheetml/2006/main" xmlns:r="http://schemas.openxmlformats.org/officeDocument/2006/relationships">
  <dimension ref="A1:H42"/>
  <sheetViews>
    <sheetView view="pageBreakPreview" zoomScale="75" zoomScaleSheetLayoutView="75" workbookViewId="0" topLeftCell="A38">
      <selection activeCell="C42" sqref="C42"/>
    </sheetView>
  </sheetViews>
  <sheetFormatPr defaultColWidth="9.140625" defaultRowHeight="12.75"/>
  <cols>
    <col min="1" max="1" width="3.8515625" style="62" customWidth="1"/>
    <col min="2" max="2" width="40.57421875" style="62" customWidth="1"/>
    <col min="3" max="3" width="21.28125" style="62" customWidth="1"/>
    <col min="4" max="4" width="9.140625" style="62" customWidth="1"/>
    <col min="5" max="5" width="22.8515625" style="62" customWidth="1"/>
    <col min="6" max="8" width="9.140625" style="62" hidden="1" customWidth="1"/>
    <col min="9" max="16384" width="9.140625" style="62" customWidth="1"/>
  </cols>
  <sheetData>
    <row r="1" spans="1:3" ht="15">
      <c r="A1" s="120" t="s">
        <v>263</v>
      </c>
      <c r="B1" s="77"/>
      <c r="C1" s="77"/>
    </row>
    <row r="2" spans="1:3" ht="15.75">
      <c r="A2" s="105" t="s">
        <v>828</v>
      </c>
      <c r="B2" s="77"/>
      <c r="C2" s="77"/>
    </row>
    <row r="3" spans="1:8" ht="25.5" customHeight="1">
      <c r="A3" s="773" t="s">
        <v>53</v>
      </c>
      <c r="B3" s="773"/>
      <c r="C3" s="773"/>
      <c r="D3" s="773"/>
      <c r="E3" s="773"/>
      <c r="F3" s="143"/>
      <c r="G3" s="143"/>
      <c r="H3" s="143"/>
    </row>
    <row r="4" spans="1:3" ht="13.5" thickBot="1">
      <c r="A4" s="77"/>
      <c r="B4" s="95"/>
      <c r="C4" s="21"/>
    </row>
    <row r="5" spans="1:3" s="525" customFormat="1" ht="27" thickTop="1">
      <c r="A5" s="530" t="s">
        <v>613</v>
      </c>
      <c r="B5" s="504" t="s">
        <v>599</v>
      </c>
      <c r="C5" s="531" t="s">
        <v>443</v>
      </c>
    </row>
    <row r="6" spans="1:3" ht="13.5" customHeight="1">
      <c r="A6" s="332"/>
      <c r="B6" s="382" t="s">
        <v>600</v>
      </c>
      <c r="C6" s="383">
        <v>3</v>
      </c>
    </row>
    <row r="7" spans="1:3" ht="13.5" customHeight="1">
      <c r="A7" s="332"/>
      <c r="B7" s="382" t="s">
        <v>920</v>
      </c>
      <c r="C7" s="383">
        <v>3</v>
      </c>
    </row>
    <row r="8" spans="1:3" ht="14.25" customHeight="1">
      <c r="A8" s="332"/>
      <c r="B8" s="382"/>
      <c r="C8" s="383"/>
    </row>
    <row r="9" spans="1:3" ht="13.5" customHeight="1">
      <c r="A9" s="332"/>
      <c r="B9" s="382"/>
      <c r="C9" s="383"/>
    </row>
    <row r="10" spans="1:3" ht="17.25" customHeight="1" thickBot="1">
      <c r="A10" s="384"/>
      <c r="B10" s="385"/>
      <c r="C10" s="386"/>
    </row>
    <row r="11" spans="1:3" ht="13.5" thickTop="1">
      <c r="A11" s="77"/>
      <c r="B11" s="96"/>
      <c r="C11" s="21"/>
    </row>
    <row r="12" spans="1:3" ht="15">
      <c r="A12" s="120" t="s">
        <v>264</v>
      </c>
      <c r="B12" s="77"/>
      <c r="C12" s="77"/>
    </row>
    <row r="13" spans="1:3" ht="15.75">
      <c r="A13" s="105" t="s">
        <v>827</v>
      </c>
      <c r="B13" s="77"/>
      <c r="C13" s="77"/>
    </row>
    <row r="14" spans="1:3" ht="12.75">
      <c r="A14" s="77"/>
      <c r="B14" s="77"/>
      <c r="C14" s="77"/>
    </row>
    <row r="15" spans="1:8" ht="37.5" customHeight="1">
      <c r="A15" s="774" t="s">
        <v>529</v>
      </c>
      <c r="B15" s="774"/>
      <c r="C15" s="774"/>
      <c r="D15" s="774"/>
      <c r="E15" s="774"/>
      <c r="F15" s="145"/>
      <c r="G15" s="145"/>
      <c r="H15" s="145"/>
    </row>
    <row r="16" spans="1:8" ht="13.5" customHeight="1" thickBot="1">
      <c r="A16" s="145"/>
      <c r="B16" s="145"/>
      <c r="C16" s="145"/>
      <c r="D16" s="145"/>
      <c r="E16" s="145"/>
      <c r="F16" s="145"/>
      <c r="G16" s="145"/>
      <c r="H16" s="145"/>
    </row>
    <row r="17" spans="2:3" ht="13.5" thickTop="1">
      <c r="B17" s="517" t="s">
        <v>641</v>
      </c>
      <c r="C17" s="541">
        <v>19500</v>
      </c>
    </row>
    <row r="18" spans="2:3" ht="13.5" thickBot="1">
      <c r="B18" s="519" t="s">
        <v>642</v>
      </c>
      <c r="C18" s="540">
        <v>11050</v>
      </c>
    </row>
    <row r="19" ht="13.5" thickTop="1"/>
    <row r="21" ht="15">
      <c r="A21" s="120" t="s">
        <v>265</v>
      </c>
    </row>
    <row r="22" spans="1:5" ht="33.75" customHeight="1">
      <c r="A22" s="762" t="s">
        <v>918</v>
      </c>
      <c r="B22" s="762"/>
      <c r="C22" s="762"/>
      <c r="D22" s="762"/>
      <c r="E22" s="762"/>
    </row>
    <row r="23" spans="1:8" ht="52.5" customHeight="1">
      <c r="A23" s="775" t="s">
        <v>54</v>
      </c>
      <c r="B23" s="775"/>
      <c r="C23" s="775"/>
      <c r="D23" s="775"/>
      <c r="E23" s="775"/>
      <c r="F23" s="119"/>
      <c r="G23" s="119"/>
      <c r="H23" s="119"/>
    </row>
    <row r="24" spans="1:8" ht="12.75" customHeight="1" thickBot="1">
      <c r="A24" s="119"/>
      <c r="B24" s="119"/>
      <c r="C24" s="119"/>
      <c r="D24" s="119"/>
      <c r="E24" s="119"/>
      <c r="F24" s="119"/>
      <c r="G24" s="119"/>
      <c r="H24" s="119"/>
    </row>
    <row r="25" spans="1:8" ht="12.75" customHeight="1" thickTop="1">
      <c r="A25" s="119"/>
      <c r="B25" s="517" t="s">
        <v>641</v>
      </c>
      <c r="C25" s="518"/>
      <c r="D25" s="119"/>
      <c r="E25" s="119"/>
      <c r="F25" s="119"/>
      <c r="G25" s="119"/>
      <c r="H25" s="119"/>
    </row>
    <row r="26" spans="1:8" ht="12.75" customHeight="1" thickBot="1">
      <c r="A26" s="119"/>
      <c r="B26" s="519" t="s">
        <v>642</v>
      </c>
      <c r="C26" s="386"/>
      <c r="D26" s="119"/>
      <c r="E26" s="119"/>
      <c r="F26" s="119"/>
      <c r="G26" s="119"/>
      <c r="H26" s="119"/>
    </row>
    <row r="27" spans="1:8" ht="12.75" customHeight="1" thickTop="1">
      <c r="A27" s="119"/>
      <c r="B27" s="119"/>
      <c r="C27" s="119"/>
      <c r="D27" s="119"/>
      <c r="E27" s="119"/>
      <c r="F27" s="119"/>
      <c r="G27" s="119"/>
      <c r="H27" s="119"/>
    </row>
    <row r="28" spans="1:8" ht="12.75" customHeight="1">
      <c r="A28" s="119"/>
      <c r="B28" s="119" t="s">
        <v>643</v>
      </c>
      <c r="C28" s="119"/>
      <c r="D28" s="119"/>
      <c r="E28" s="119"/>
      <c r="F28" s="119"/>
      <c r="G28" s="119"/>
      <c r="H28" s="119"/>
    </row>
    <row r="29" spans="1:8" ht="12.75" customHeight="1">
      <c r="A29" s="119"/>
      <c r="B29" s="119"/>
      <c r="C29" s="119"/>
      <c r="D29" s="119"/>
      <c r="E29" s="119"/>
      <c r="F29" s="119"/>
      <c r="G29" s="119"/>
      <c r="H29" s="119"/>
    </row>
    <row r="30" spans="1:8" ht="12.75" customHeight="1">
      <c r="A30" s="119"/>
      <c r="B30" s="119"/>
      <c r="C30" s="119"/>
      <c r="D30" s="119"/>
      <c r="E30" s="119"/>
      <c r="F30" s="119"/>
      <c r="G30" s="119"/>
      <c r="H30" s="119"/>
    </row>
    <row r="31" spans="1:8" ht="12.75" customHeight="1">
      <c r="A31" s="119"/>
      <c r="B31" s="119"/>
      <c r="C31" s="119"/>
      <c r="D31" s="119"/>
      <c r="E31" s="119"/>
      <c r="F31" s="119"/>
      <c r="G31" s="119"/>
      <c r="H31" s="119"/>
    </row>
    <row r="32" spans="1:8" ht="15" customHeight="1">
      <c r="A32" s="120" t="s">
        <v>266</v>
      </c>
      <c r="B32" s="119"/>
      <c r="C32" s="119"/>
      <c r="D32" s="119"/>
      <c r="E32" s="119"/>
      <c r="F32" s="119"/>
      <c r="G32" s="119"/>
      <c r="H32" s="119"/>
    </row>
    <row r="33" spans="1:8" s="533" customFormat="1" ht="36" customHeight="1">
      <c r="A33" s="771" t="s">
        <v>919</v>
      </c>
      <c r="B33" s="771"/>
      <c r="C33" s="771"/>
      <c r="D33" s="771"/>
      <c r="E33" s="771"/>
      <c r="F33" s="534"/>
      <c r="G33" s="534"/>
      <c r="H33" s="534"/>
    </row>
    <row r="34" spans="1:8" ht="12.75" customHeight="1">
      <c r="A34" s="119"/>
      <c r="B34" s="119"/>
      <c r="C34" s="119"/>
      <c r="D34" s="119"/>
      <c r="E34" s="119"/>
      <c r="F34" s="119"/>
      <c r="G34" s="119"/>
      <c r="H34" s="119"/>
    </row>
    <row r="35" spans="1:8" ht="12.75" customHeight="1">
      <c r="A35" s="119"/>
      <c r="B35" s="119"/>
      <c r="C35" s="119"/>
      <c r="D35" s="119"/>
      <c r="E35" s="119"/>
      <c r="F35" s="119"/>
      <c r="G35" s="119"/>
      <c r="H35" s="119"/>
    </row>
    <row r="36" spans="1:8" ht="12.75" customHeight="1">
      <c r="A36" s="119"/>
      <c r="B36" s="119"/>
      <c r="C36" s="119"/>
      <c r="D36" s="119"/>
      <c r="E36" s="119"/>
      <c r="F36" s="119"/>
      <c r="G36" s="119"/>
      <c r="H36" s="119"/>
    </row>
    <row r="37" spans="1:8" ht="12.75" customHeight="1">
      <c r="A37" s="119"/>
      <c r="B37" s="119"/>
      <c r="C37" s="119"/>
      <c r="D37" s="119"/>
      <c r="E37" s="119"/>
      <c r="F37" s="119"/>
      <c r="G37" s="119"/>
      <c r="H37" s="119"/>
    </row>
    <row r="38" spans="1:8" ht="16.5" customHeight="1">
      <c r="A38" s="120" t="s">
        <v>267</v>
      </c>
      <c r="B38" s="119"/>
      <c r="C38" s="119"/>
      <c r="D38" s="119"/>
      <c r="E38" s="119"/>
      <c r="F38" s="119"/>
      <c r="G38" s="119"/>
      <c r="H38" s="119"/>
    </row>
    <row r="39" spans="1:8" s="533" customFormat="1" ht="36.75" customHeight="1">
      <c r="A39" s="772" t="s">
        <v>55</v>
      </c>
      <c r="B39" s="772"/>
      <c r="C39" s="772"/>
      <c r="D39" s="772"/>
      <c r="E39" s="772"/>
      <c r="F39" s="534"/>
      <c r="G39" s="534"/>
      <c r="H39" s="534"/>
    </row>
    <row r="41" spans="1:2" ht="39">
      <c r="A41" s="62" t="s">
        <v>216</v>
      </c>
      <c r="B41" s="546" t="s">
        <v>957</v>
      </c>
    </row>
    <row r="42" spans="1:2" ht="273">
      <c r="A42" s="62" t="s">
        <v>1013</v>
      </c>
      <c r="B42" s="622" t="s">
        <v>1012</v>
      </c>
    </row>
  </sheetData>
  <sheetProtection/>
  <mergeCells count="6">
    <mergeCell ref="A33:E33"/>
    <mergeCell ref="A39:E39"/>
    <mergeCell ref="A3:E3"/>
    <mergeCell ref="A15:E15"/>
    <mergeCell ref="A23:E23"/>
    <mergeCell ref="A22:E22"/>
  </mergeCells>
  <printOptions/>
  <pageMargins left="0.8661417322834646" right="0.7874015748031497" top="0.7874015748031497" bottom="0.5905511811023623" header="0.2755905511811024" footer="0.2755905511811024"/>
  <pageSetup horizontalDpi="300" verticalDpi="300" orientation="portrait" paperSize="9" scale="85" r:id="rId1"/>
  <headerFooter alignWithMargins="0">
    <oddHeader>&amp;LVERIORI SA&amp;RSprawozdanie finansowe za okres 1.12.2017 r. - 31.12.2018 r.</oddHeader>
    <oddFooter>&amp;R&amp;P
</oddFooter>
  </headerFooter>
</worksheet>
</file>

<file path=xl/worksheets/sheet24.xml><?xml version="1.0" encoding="utf-8"?>
<worksheet xmlns="http://schemas.openxmlformats.org/spreadsheetml/2006/main" xmlns:r="http://schemas.openxmlformats.org/officeDocument/2006/relationships">
  <dimension ref="A1:H33"/>
  <sheetViews>
    <sheetView zoomScalePageLayoutView="0" workbookViewId="0" topLeftCell="A22">
      <selection activeCell="A25" sqref="A25:H25"/>
    </sheetView>
  </sheetViews>
  <sheetFormatPr defaultColWidth="9.140625" defaultRowHeight="12.75"/>
  <cols>
    <col min="1" max="1" width="15.00390625" style="55" customWidth="1"/>
    <col min="2" max="7" width="9.140625" style="55" customWidth="1"/>
    <col min="8" max="8" width="13.140625" style="55" customWidth="1"/>
    <col min="9" max="16384" width="9.140625" style="55" customWidth="1"/>
  </cols>
  <sheetData>
    <row r="1" ht="15">
      <c r="A1" s="618" t="s">
        <v>995</v>
      </c>
    </row>
    <row r="2" ht="18" customHeight="1">
      <c r="A2" s="619" t="s">
        <v>996</v>
      </c>
    </row>
    <row r="3" spans="1:8" ht="51" customHeight="1">
      <c r="A3" s="776" t="s">
        <v>997</v>
      </c>
      <c r="B3" s="776"/>
      <c r="C3" s="776"/>
      <c r="D3" s="776"/>
      <c r="E3" s="776"/>
      <c r="F3" s="776"/>
      <c r="G3" s="776"/>
      <c r="H3" s="776"/>
    </row>
    <row r="4" spans="1:8" ht="12.75" customHeight="1">
      <c r="A4" s="119"/>
      <c r="B4" s="119"/>
      <c r="C4" s="119"/>
      <c r="D4" s="119"/>
      <c r="E4" s="119"/>
      <c r="F4" s="119"/>
      <c r="G4" s="119"/>
      <c r="H4" s="119"/>
    </row>
    <row r="5" spans="1:8" ht="12.75" customHeight="1">
      <c r="A5" s="777" t="s">
        <v>1009</v>
      </c>
      <c r="B5" s="777"/>
      <c r="C5" s="777"/>
      <c r="D5" s="777"/>
      <c r="E5" s="777"/>
      <c r="F5" s="777"/>
      <c r="G5" s="777"/>
      <c r="H5" s="777"/>
    </row>
    <row r="6" spans="1:8" ht="12.75" customHeight="1">
      <c r="A6" s="777"/>
      <c r="B6" s="777"/>
      <c r="C6" s="777"/>
      <c r="D6" s="777"/>
      <c r="E6" s="777"/>
      <c r="F6" s="777"/>
      <c r="G6" s="777"/>
      <c r="H6" s="777"/>
    </row>
    <row r="7" spans="1:8" ht="12.75" customHeight="1">
      <c r="A7" s="777"/>
      <c r="B7" s="777"/>
      <c r="C7" s="777"/>
      <c r="D7" s="777"/>
      <c r="E7" s="777"/>
      <c r="F7" s="777"/>
      <c r="G7" s="777"/>
      <c r="H7" s="777"/>
    </row>
    <row r="8" spans="1:8" ht="12.75" customHeight="1">
      <c r="A8" s="777"/>
      <c r="B8" s="777"/>
      <c r="C8" s="777"/>
      <c r="D8" s="777"/>
      <c r="E8" s="777"/>
      <c r="F8" s="777"/>
      <c r="G8" s="777"/>
      <c r="H8" s="777"/>
    </row>
    <row r="9" spans="1:8" ht="12.75" customHeight="1">
      <c r="A9" s="777"/>
      <c r="B9" s="777"/>
      <c r="C9" s="777"/>
      <c r="D9" s="777"/>
      <c r="E9" s="777"/>
      <c r="F9" s="777"/>
      <c r="G9" s="777"/>
      <c r="H9" s="777"/>
    </row>
    <row r="10" spans="1:8" ht="12.75" customHeight="1">
      <c r="A10" s="777"/>
      <c r="B10" s="777"/>
      <c r="C10" s="777"/>
      <c r="D10" s="777"/>
      <c r="E10" s="777"/>
      <c r="F10" s="777"/>
      <c r="G10" s="777"/>
      <c r="H10" s="777"/>
    </row>
    <row r="11" spans="1:8" ht="12.75" customHeight="1">
      <c r="A11" s="777"/>
      <c r="B11" s="777"/>
      <c r="C11" s="777"/>
      <c r="D11" s="777"/>
      <c r="E11" s="777"/>
      <c r="F11" s="777"/>
      <c r="G11" s="777"/>
      <c r="H11" s="777"/>
    </row>
    <row r="12" spans="1:8" ht="12.75" customHeight="1">
      <c r="A12" s="119"/>
      <c r="B12" s="119"/>
      <c r="C12" s="119"/>
      <c r="D12" s="119"/>
      <c r="E12" s="119"/>
      <c r="F12" s="119"/>
      <c r="G12" s="119"/>
      <c r="H12" s="119"/>
    </row>
    <row r="13" spans="1:8" ht="12.75" customHeight="1">
      <c r="A13" s="119"/>
      <c r="B13" s="119"/>
      <c r="C13" s="119"/>
      <c r="D13" s="119"/>
      <c r="E13" s="119"/>
      <c r="F13" s="119"/>
      <c r="G13" s="119"/>
      <c r="H13" s="119"/>
    </row>
    <row r="14" spans="1:8" ht="12.75" customHeight="1">
      <c r="A14" s="119"/>
      <c r="B14" s="119"/>
      <c r="C14" s="119"/>
      <c r="D14" s="119"/>
      <c r="E14" s="119"/>
      <c r="F14" s="119"/>
      <c r="G14" s="119"/>
      <c r="H14" s="119"/>
    </row>
    <row r="15" spans="1:8" ht="12.75" customHeight="1">
      <c r="A15" s="119"/>
      <c r="B15" s="119"/>
      <c r="C15" s="119"/>
      <c r="D15" s="119"/>
      <c r="E15" s="119"/>
      <c r="F15" s="119"/>
      <c r="G15" s="119"/>
      <c r="H15" s="119"/>
    </row>
    <row r="16" spans="1:8" ht="15.75" customHeight="1">
      <c r="A16" s="620" t="s">
        <v>998</v>
      </c>
      <c r="B16" s="119"/>
      <c r="C16" s="119"/>
      <c r="D16" s="119"/>
      <c r="E16" s="119"/>
      <c r="F16" s="119"/>
      <c r="G16" s="119"/>
      <c r="H16" s="119"/>
    </row>
    <row r="17" spans="1:8" ht="15.75">
      <c r="A17" s="778" t="s">
        <v>999</v>
      </c>
      <c r="B17" s="778"/>
      <c r="C17" s="778"/>
      <c r="D17" s="778"/>
      <c r="E17" s="778"/>
      <c r="F17" s="778"/>
      <c r="G17" s="621"/>
      <c r="H17" s="621"/>
    </row>
    <row r="18" spans="1:8" ht="26.25" customHeight="1">
      <c r="A18" s="776" t="s">
        <v>1000</v>
      </c>
      <c r="B18" s="776"/>
      <c r="C18" s="776"/>
      <c r="D18" s="776"/>
      <c r="E18" s="776"/>
      <c r="F18" s="776"/>
      <c r="G18" s="776"/>
      <c r="H18" s="776"/>
    </row>
    <row r="19" spans="1:8" ht="12.75" customHeight="1">
      <c r="A19" s="119"/>
      <c r="B19" s="119"/>
      <c r="C19" s="119"/>
      <c r="D19" s="119"/>
      <c r="E19" s="119"/>
      <c r="F19" s="119"/>
      <c r="G19" s="119"/>
      <c r="H19" s="119"/>
    </row>
    <row r="20" spans="1:8" ht="12.75" customHeight="1">
      <c r="A20" s="777" t="s">
        <v>1010</v>
      </c>
      <c r="B20" s="777"/>
      <c r="C20" s="777"/>
      <c r="D20" s="777"/>
      <c r="E20" s="777"/>
      <c r="F20" s="777"/>
      <c r="G20" s="777"/>
      <c r="H20" s="777"/>
    </row>
    <row r="21" spans="1:8" ht="12.75" customHeight="1">
      <c r="A21" s="777"/>
      <c r="B21" s="777"/>
      <c r="C21" s="777"/>
      <c r="D21" s="777"/>
      <c r="E21" s="777"/>
      <c r="F21" s="777"/>
      <c r="G21" s="777"/>
      <c r="H21" s="777"/>
    </row>
    <row r="22" spans="1:8" ht="12.75" customHeight="1">
      <c r="A22" s="777"/>
      <c r="B22" s="777"/>
      <c r="C22" s="777"/>
      <c r="D22" s="777"/>
      <c r="E22" s="777"/>
      <c r="F22" s="777"/>
      <c r="G22" s="777"/>
      <c r="H22" s="777"/>
    </row>
    <row r="23" spans="1:8" ht="12.75" customHeight="1">
      <c r="A23" s="119"/>
      <c r="B23" s="119"/>
      <c r="C23" s="119"/>
      <c r="D23" s="119"/>
      <c r="E23" s="119"/>
      <c r="F23" s="119"/>
      <c r="G23" s="119"/>
      <c r="H23" s="119"/>
    </row>
    <row r="24" spans="1:8" ht="15.75" customHeight="1">
      <c r="A24" s="620" t="s">
        <v>1001</v>
      </c>
      <c r="B24" s="119"/>
      <c r="C24" s="119"/>
      <c r="D24" s="119"/>
      <c r="E24" s="119"/>
      <c r="F24" s="119"/>
      <c r="G24" s="119"/>
      <c r="H24" s="119"/>
    </row>
    <row r="25" spans="1:8" ht="36" customHeight="1">
      <c r="A25" s="779" t="s">
        <v>1011</v>
      </c>
      <c r="B25" s="779"/>
      <c r="C25" s="779"/>
      <c r="D25" s="779"/>
      <c r="E25" s="779"/>
      <c r="F25" s="779"/>
      <c r="G25" s="779"/>
      <c r="H25" s="779"/>
    </row>
    <row r="26" ht="12.75" customHeight="1"/>
    <row r="27" spans="1:8" ht="12.75" customHeight="1">
      <c r="A27" s="780" t="s">
        <v>1002</v>
      </c>
      <c r="B27" s="780"/>
      <c r="C27" s="780"/>
      <c r="D27" s="780"/>
      <c r="E27" s="780"/>
      <c r="F27" s="780"/>
      <c r="G27" s="780"/>
      <c r="H27" s="780"/>
    </row>
    <row r="28" spans="1:8" ht="12.75" customHeight="1">
      <c r="A28" s="780" t="s">
        <v>1003</v>
      </c>
      <c r="B28" s="780"/>
      <c r="C28" s="780"/>
      <c r="D28" s="780"/>
      <c r="E28" s="780"/>
      <c r="F28" s="780"/>
      <c r="G28" s="780"/>
      <c r="H28" s="780"/>
    </row>
    <row r="29" spans="1:8" ht="27" customHeight="1">
      <c r="A29" s="776" t="s">
        <v>1004</v>
      </c>
      <c r="B29" s="780"/>
      <c r="C29" s="780"/>
      <c r="D29" s="780"/>
      <c r="E29" s="780"/>
      <c r="F29" s="780"/>
      <c r="G29" s="780"/>
      <c r="H29" s="780"/>
    </row>
    <row r="30" spans="1:8" ht="25.5" customHeight="1">
      <c r="A30" s="776" t="s">
        <v>1005</v>
      </c>
      <c r="B30" s="780"/>
      <c r="C30" s="780"/>
      <c r="D30" s="780"/>
      <c r="E30" s="780"/>
      <c r="F30" s="780"/>
      <c r="G30" s="780"/>
      <c r="H30" s="780"/>
    </row>
    <row r="31" spans="1:8" ht="12.75">
      <c r="A31" s="780" t="s">
        <v>1006</v>
      </c>
      <c r="B31" s="780"/>
      <c r="C31" s="780"/>
      <c r="D31" s="780"/>
      <c r="E31" s="780"/>
      <c r="F31" s="780"/>
      <c r="G31" s="780"/>
      <c r="H31" s="780"/>
    </row>
    <row r="32" spans="1:8" ht="12.75">
      <c r="A32" s="780" t="s">
        <v>1007</v>
      </c>
      <c r="B32" s="780"/>
      <c r="C32" s="780"/>
      <c r="D32" s="780"/>
      <c r="E32" s="780"/>
      <c r="F32" s="780"/>
      <c r="G32" s="780"/>
      <c r="H32" s="780"/>
    </row>
    <row r="33" spans="1:8" ht="12.75">
      <c r="A33" s="780" t="s">
        <v>1008</v>
      </c>
      <c r="B33" s="780"/>
      <c r="C33" s="780"/>
      <c r="D33" s="780"/>
      <c r="E33" s="780"/>
      <c r="F33" s="780"/>
      <c r="G33" s="780"/>
      <c r="H33" s="780"/>
    </row>
  </sheetData>
  <sheetProtection/>
  <mergeCells count="13">
    <mergeCell ref="A33:H33"/>
    <mergeCell ref="A27:H27"/>
    <mergeCell ref="A28:H28"/>
    <mergeCell ref="A29:H29"/>
    <mergeCell ref="A30:H30"/>
    <mergeCell ref="A31:H31"/>
    <mergeCell ref="A32:H32"/>
    <mergeCell ref="A3:H3"/>
    <mergeCell ref="A5:H11"/>
    <mergeCell ref="A17:F17"/>
    <mergeCell ref="A18:H18"/>
    <mergeCell ref="A20:H22"/>
    <mergeCell ref="A25:H25"/>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I18"/>
  <sheetViews>
    <sheetView zoomScaleSheetLayoutView="85" workbookViewId="0" topLeftCell="A7">
      <selection activeCell="A15" sqref="A15"/>
    </sheetView>
  </sheetViews>
  <sheetFormatPr defaultColWidth="9.140625" defaultRowHeight="12.75"/>
  <cols>
    <col min="1" max="8" width="9.140625" style="62" customWidth="1"/>
    <col min="9" max="9" width="19.28125" style="62" customWidth="1"/>
    <col min="10" max="16384" width="9.140625" style="62" customWidth="1"/>
  </cols>
  <sheetData>
    <row r="1" ht="15">
      <c r="A1" s="124" t="s">
        <v>268</v>
      </c>
    </row>
    <row r="2" ht="15.75">
      <c r="A2" s="105" t="s">
        <v>826</v>
      </c>
    </row>
    <row r="3" spans="1:9" ht="65.25" customHeight="1">
      <c r="A3" s="776"/>
      <c r="B3" s="776"/>
      <c r="C3" s="776"/>
      <c r="D3" s="776"/>
      <c r="E3" s="776"/>
      <c r="F3" s="776"/>
      <c r="G3" s="776"/>
      <c r="H3" s="776"/>
      <c r="I3" s="776"/>
    </row>
    <row r="4" spans="1:5" ht="12.75">
      <c r="A4" s="111"/>
      <c r="B4" s="112"/>
      <c r="C4" s="112"/>
      <c r="D4" s="112"/>
      <c r="E4" s="112"/>
    </row>
    <row r="5" spans="1:9" ht="12.75">
      <c r="A5" s="783" t="s">
        <v>958</v>
      </c>
      <c r="B5" s="783"/>
      <c r="C5" s="783"/>
      <c r="D5" s="783"/>
      <c r="E5" s="783"/>
      <c r="F5" s="783"/>
      <c r="G5" s="783"/>
      <c r="H5" s="783"/>
      <c r="I5" s="783"/>
    </row>
    <row r="6" spans="1:9" ht="12.75">
      <c r="A6" s="783"/>
      <c r="B6" s="783"/>
      <c r="C6" s="783"/>
      <c r="D6" s="783"/>
      <c r="E6" s="783"/>
      <c r="F6" s="783"/>
      <c r="G6" s="783"/>
      <c r="H6" s="783"/>
      <c r="I6" s="783"/>
    </row>
    <row r="7" spans="1:9" ht="12.75">
      <c r="A7" s="783"/>
      <c r="B7" s="783"/>
      <c r="C7" s="783"/>
      <c r="D7" s="783"/>
      <c r="E7" s="783"/>
      <c r="F7" s="783"/>
      <c r="G7" s="783"/>
      <c r="H7" s="783"/>
      <c r="I7" s="783"/>
    </row>
    <row r="8" spans="1:9" ht="12.75">
      <c r="A8" s="783"/>
      <c r="B8" s="783"/>
      <c r="C8" s="783"/>
      <c r="D8" s="783"/>
      <c r="E8" s="783"/>
      <c r="F8" s="783"/>
      <c r="G8" s="783"/>
      <c r="H8" s="783"/>
      <c r="I8" s="783"/>
    </row>
    <row r="9" spans="1:9" ht="12.75">
      <c r="A9" s="783"/>
      <c r="B9" s="783"/>
      <c r="C9" s="783"/>
      <c r="D9" s="783"/>
      <c r="E9" s="783"/>
      <c r="F9" s="783"/>
      <c r="G9" s="783"/>
      <c r="H9" s="783"/>
      <c r="I9" s="783"/>
    </row>
    <row r="10" spans="1:9" ht="12.75">
      <c r="A10" s="783"/>
      <c r="B10" s="783"/>
      <c r="C10" s="783"/>
      <c r="D10" s="783"/>
      <c r="E10" s="783"/>
      <c r="F10" s="783"/>
      <c r="G10" s="783"/>
      <c r="H10" s="783"/>
      <c r="I10" s="783"/>
    </row>
    <row r="11" spans="1:9" ht="12.75">
      <c r="A11" s="783"/>
      <c r="B11" s="783"/>
      <c r="C11" s="783"/>
      <c r="D11" s="783"/>
      <c r="E11" s="783"/>
      <c r="F11" s="783"/>
      <c r="G11" s="783"/>
      <c r="H11" s="783"/>
      <c r="I11" s="783"/>
    </row>
    <row r="12" spans="1:9" ht="12.75">
      <c r="A12" s="783"/>
      <c r="B12" s="783"/>
      <c r="C12" s="783"/>
      <c r="D12" s="783"/>
      <c r="E12" s="783"/>
      <c r="F12" s="783"/>
      <c r="G12" s="783"/>
      <c r="H12" s="783"/>
      <c r="I12" s="783"/>
    </row>
    <row r="13" spans="1:9" ht="12.75">
      <c r="A13" s="783"/>
      <c r="B13" s="783"/>
      <c r="C13" s="783"/>
      <c r="D13" s="783"/>
      <c r="E13" s="783"/>
      <c r="F13" s="783"/>
      <c r="G13" s="783"/>
      <c r="H13" s="783"/>
      <c r="I13" s="783"/>
    </row>
    <row r="14" spans="1:9" ht="66.75" customHeight="1">
      <c r="A14" s="783"/>
      <c r="B14" s="783"/>
      <c r="C14" s="783"/>
      <c r="D14" s="783"/>
      <c r="E14" s="783"/>
      <c r="F14" s="783"/>
      <c r="G14" s="783"/>
      <c r="H14" s="783"/>
      <c r="I14" s="783"/>
    </row>
    <row r="15" spans="1:5" ht="12.75">
      <c r="A15" s="111"/>
      <c r="B15" s="112"/>
      <c r="C15" s="112"/>
      <c r="D15" s="112"/>
      <c r="E15" s="112"/>
    </row>
    <row r="16" spans="1:5" ht="14.25" customHeight="1">
      <c r="A16" s="781" t="s">
        <v>269</v>
      </c>
      <c r="B16" s="781"/>
      <c r="C16" s="112"/>
      <c r="D16" s="112"/>
      <c r="E16" s="112"/>
    </row>
    <row r="17" spans="1:5" ht="12.75" customHeight="1">
      <c r="A17" s="77"/>
      <c r="B17" s="77"/>
      <c r="C17" s="77"/>
      <c r="D17" s="77"/>
      <c r="E17" s="77"/>
    </row>
    <row r="18" spans="1:9" ht="27.75" customHeight="1">
      <c r="A18" s="782" t="s">
        <v>921</v>
      </c>
      <c r="B18" s="782"/>
      <c r="C18" s="782"/>
      <c r="D18" s="782"/>
      <c r="E18" s="782"/>
      <c r="F18" s="782"/>
      <c r="G18" s="782"/>
      <c r="H18" s="782"/>
      <c r="I18" s="782"/>
    </row>
  </sheetData>
  <sheetProtection/>
  <mergeCells count="4">
    <mergeCell ref="A16:B16"/>
    <mergeCell ref="A3:I3"/>
    <mergeCell ref="A18:I18"/>
    <mergeCell ref="A5:I14"/>
  </mergeCells>
  <printOptions/>
  <pageMargins left="0.8661417322834646" right="0.7874015748031497" top="0.7874015748031497" bottom="0.5905511811023623" header="0.2755905511811024" footer="0.2755905511811024"/>
  <pageSetup horizontalDpi="300" verticalDpi="300" orientation="portrait" paperSize="9" scale="85" r:id="rId1"/>
  <headerFooter alignWithMargins="0">
    <oddHeader>&amp;LVERIORI SA&amp;RSprawozdanie finansowe za okres 1.12.2017 r. - 31.12.2018 r.</oddHeader>
    <oddFooter>&amp;R&amp;P
</oddFooter>
  </headerFooter>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&amp;CStrona &amp;P</oddFooter>
  </headerFooter>
</worksheet>
</file>

<file path=xl/worksheets/sheet27.xml><?xml version="1.0" encoding="utf-8"?>
<worksheet xmlns="http://schemas.openxmlformats.org/spreadsheetml/2006/main" xmlns:r="http://schemas.openxmlformats.org/officeDocument/2006/relationships">
  <dimension ref="A6:I34"/>
  <sheetViews>
    <sheetView showGridLines="0" view="pageBreakPreview" zoomScale="75" zoomScaleSheetLayoutView="75" zoomScalePageLayoutView="0" workbookViewId="0" topLeftCell="C2">
      <selection activeCell="H31" sqref="H31"/>
    </sheetView>
  </sheetViews>
  <sheetFormatPr defaultColWidth="9.140625" defaultRowHeight="12.75"/>
  <cols>
    <col min="1" max="1" width="3.7109375" style="24" customWidth="1"/>
    <col min="2" max="2" width="35.421875" style="21" customWidth="1"/>
    <col min="3" max="3" width="34.00390625" style="21" customWidth="1"/>
    <col min="4" max="16384" width="8.8515625" style="21" customWidth="1"/>
  </cols>
  <sheetData>
    <row r="6" spans="1:4" ht="15.75">
      <c r="A6" s="138" t="s">
        <v>604</v>
      </c>
      <c r="B6" s="52"/>
      <c r="C6" s="25"/>
      <c r="D6" s="25"/>
    </row>
    <row r="7" spans="1:4" ht="15">
      <c r="A7" s="52"/>
      <c r="B7" s="52"/>
      <c r="C7" s="25"/>
      <c r="D7" s="25"/>
    </row>
    <row r="8" spans="1:4" ht="15">
      <c r="A8" s="52"/>
      <c r="B8" s="52"/>
      <c r="C8" s="25"/>
      <c r="D8" s="25"/>
    </row>
    <row r="9" spans="1:4" ht="15">
      <c r="A9" s="52"/>
      <c r="B9" s="52"/>
      <c r="C9" s="25"/>
      <c r="D9" s="25"/>
    </row>
    <row r="10" spans="1:9" s="62" customFormat="1" ht="15">
      <c r="A10" s="139" t="s">
        <v>270</v>
      </c>
      <c r="B10" s="140"/>
      <c r="C10" s="141"/>
      <c r="D10" s="99"/>
      <c r="E10" s="99"/>
      <c r="F10" s="99"/>
      <c r="G10" s="99"/>
      <c r="H10" s="99"/>
      <c r="I10" s="55"/>
    </row>
    <row r="11" spans="1:9" s="62" customFormat="1" ht="15">
      <c r="A11" s="139" t="s">
        <v>57</v>
      </c>
      <c r="B11" s="139"/>
      <c r="C11" s="142"/>
      <c r="D11" s="100"/>
      <c r="E11" s="100"/>
      <c r="F11" s="100"/>
      <c r="G11" s="100"/>
      <c r="H11" s="100"/>
      <c r="I11" s="55"/>
    </row>
    <row r="12" spans="1:9" s="62" customFormat="1" ht="15">
      <c r="A12" s="139" t="s">
        <v>58</v>
      </c>
      <c r="B12" s="139"/>
      <c r="C12" s="142"/>
      <c r="D12" s="100"/>
      <c r="E12" s="100"/>
      <c r="F12" s="100"/>
      <c r="G12" s="100"/>
      <c r="H12" s="100"/>
      <c r="I12" s="55"/>
    </row>
    <row r="13" spans="1:9" s="62" customFormat="1" ht="15">
      <c r="A13" s="139" t="s">
        <v>335</v>
      </c>
      <c r="B13" s="139"/>
      <c r="C13" s="142"/>
      <c r="D13" s="100"/>
      <c r="E13" s="100"/>
      <c r="F13" s="100"/>
      <c r="G13" s="100"/>
      <c r="H13" s="100"/>
      <c r="I13" s="55"/>
    </row>
    <row r="14" spans="1:9" s="62" customFormat="1" ht="15">
      <c r="A14" s="139" t="s">
        <v>566</v>
      </c>
      <c r="B14" s="139"/>
      <c r="C14" s="142"/>
      <c r="D14" s="100"/>
      <c r="E14" s="100"/>
      <c r="F14" s="100"/>
      <c r="G14" s="100"/>
      <c r="H14" s="100"/>
      <c r="I14" s="55"/>
    </row>
    <row r="15" spans="1:9" s="62" customFormat="1" ht="15">
      <c r="A15" s="139" t="s">
        <v>59</v>
      </c>
      <c r="B15" s="139"/>
      <c r="C15" s="142"/>
      <c r="D15" s="100"/>
      <c r="E15" s="100"/>
      <c r="F15" s="100"/>
      <c r="G15" s="100"/>
      <c r="H15" s="100"/>
      <c r="I15" s="55"/>
    </row>
    <row r="16" spans="1:9" ht="15">
      <c r="A16" s="52"/>
      <c r="B16" s="52"/>
      <c r="C16" s="25"/>
      <c r="D16" s="100"/>
      <c r="E16" s="100"/>
      <c r="F16" s="100"/>
      <c r="G16" s="100"/>
      <c r="H16" s="100"/>
      <c r="I16" s="55"/>
    </row>
    <row r="17" spans="1:9" ht="15">
      <c r="A17" s="52"/>
      <c r="B17" s="52"/>
      <c r="C17" s="25"/>
      <c r="D17" s="100"/>
      <c r="E17" s="100"/>
      <c r="F17" s="100"/>
      <c r="G17" s="100"/>
      <c r="H17" s="100"/>
      <c r="I17" s="55"/>
    </row>
    <row r="18" spans="1:4" ht="15">
      <c r="A18" s="52"/>
      <c r="B18" s="58"/>
      <c r="C18" s="25"/>
      <c r="D18" s="25"/>
    </row>
    <row r="19" spans="1:4" ht="15">
      <c r="A19" s="52"/>
      <c r="B19" s="52"/>
      <c r="C19" s="25"/>
      <c r="D19" s="25"/>
    </row>
    <row r="20" spans="1:4" ht="15">
      <c r="A20" s="52" t="s">
        <v>605</v>
      </c>
      <c r="B20" s="52"/>
      <c r="C20" s="25"/>
      <c r="D20" s="25"/>
    </row>
    <row r="21" spans="1:4" ht="18" customHeight="1">
      <c r="A21" s="52"/>
      <c r="B21" s="52"/>
      <c r="C21" s="25"/>
      <c r="D21" s="25"/>
    </row>
    <row r="22" spans="1:4" ht="15">
      <c r="A22" s="52" t="s">
        <v>606</v>
      </c>
      <c r="B22" s="52"/>
      <c r="C22" s="25"/>
      <c r="D22" s="25"/>
    </row>
    <row r="23" spans="1:4" ht="30.75" customHeight="1">
      <c r="A23" s="52"/>
      <c r="B23" s="52"/>
      <c r="C23" s="25"/>
      <c r="D23" s="25"/>
    </row>
    <row r="24" spans="1:4" ht="15">
      <c r="A24" s="52" t="s">
        <v>607</v>
      </c>
      <c r="B24" s="52"/>
      <c r="C24" s="25"/>
      <c r="D24" s="25"/>
    </row>
    <row r="25" spans="1:4" ht="33" customHeight="1">
      <c r="A25" s="52"/>
      <c r="B25" s="52"/>
      <c r="C25" s="25"/>
      <c r="D25" s="25"/>
    </row>
    <row r="26" spans="1:4" ht="15">
      <c r="A26" s="52" t="s">
        <v>608</v>
      </c>
      <c r="B26" s="52"/>
      <c r="C26" s="25"/>
      <c r="D26" s="25"/>
    </row>
    <row r="27" spans="1:4" ht="33" customHeight="1">
      <c r="A27" s="52"/>
      <c r="B27" s="52"/>
      <c r="C27" s="25"/>
      <c r="D27" s="25"/>
    </row>
    <row r="28" spans="1:4" ht="15">
      <c r="A28" s="52" t="s">
        <v>481</v>
      </c>
      <c r="B28" s="52"/>
      <c r="C28" s="25"/>
      <c r="D28" s="25"/>
    </row>
    <row r="29" spans="1:4" ht="15">
      <c r="A29" s="52"/>
      <c r="B29" s="52"/>
      <c r="C29" s="25"/>
      <c r="D29" s="25"/>
    </row>
    <row r="30" spans="1:4" ht="15">
      <c r="A30" s="52"/>
      <c r="B30" s="52"/>
      <c r="C30" s="25"/>
      <c r="D30" s="25"/>
    </row>
    <row r="31" spans="1:4" ht="15">
      <c r="A31" s="52"/>
      <c r="B31" s="52"/>
      <c r="C31" s="25"/>
      <c r="D31" s="25"/>
    </row>
    <row r="32" spans="1:4" ht="15">
      <c r="A32" s="52" t="s">
        <v>609</v>
      </c>
      <c r="B32" s="52"/>
      <c r="C32" s="25"/>
      <c r="D32" s="25"/>
    </row>
    <row r="33" spans="1:2" ht="15">
      <c r="A33" s="53"/>
      <c r="B33" s="54"/>
    </row>
    <row r="34" spans="1:2" ht="15">
      <c r="A34" s="52" t="s">
        <v>610</v>
      </c>
      <c r="B34" s="54"/>
    </row>
  </sheetData>
  <sheetProtection/>
  <printOptions/>
  <pageMargins left="0.8661417322834646" right="0.7874015748031497" top="0.7874015748031497" bottom="0.5905511811023623" header="0.2755905511811024" footer="0.2755905511811024"/>
  <pageSetup horizontalDpi="300" verticalDpi="300" orientation="portrait" paperSize="9" scale="85" r:id="rId1"/>
  <headerFooter alignWithMargins="0">
    <oddHeader>&amp;LSpółka ...........................................&amp;RSprawozdanie finansowe za okres 1.01. - 31.12.2005r.</oddHeader>
    <oddFooter>&amp;R&amp;P
</oddFooter>
  </headerFooter>
</worksheet>
</file>

<file path=xl/worksheets/sheet28.xml><?xml version="1.0" encoding="utf-8"?>
<worksheet xmlns="http://schemas.openxmlformats.org/spreadsheetml/2006/main" xmlns:r="http://schemas.openxmlformats.org/officeDocument/2006/relationships">
  <dimension ref="A1:G161"/>
  <sheetViews>
    <sheetView view="pageBreakPreview" zoomScaleSheetLayoutView="100" zoomScalePageLayoutView="0" workbookViewId="0" topLeftCell="A1">
      <selection activeCell="D4" sqref="D4"/>
    </sheetView>
  </sheetViews>
  <sheetFormatPr defaultColWidth="9.140625" defaultRowHeight="12.75"/>
  <cols>
    <col min="1" max="1" width="4.421875" style="25" customWidth="1"/>
    <col min="2" max="2" width="82.7109375" style="156" customWidth="1"/>
    <col min="3" max="3" width="0.9921875" style="21" customWidth="1"/>
    <col min="4" max="4" width="11.57421875" style="157" customWidth="1"/>
    <col min="5" max="5" width="13.00390625" style="157" customWidth="1"/>
    <col min="6" max="6" width="4.28125" style="21" customWidth="1"/>
    <col min="7" max="7" width="35.7109375" style="21" customWidth="1"/>
    <col min="8" max="16384" width="8.8515625" style="21" customWidth="1"/>
  </cols>
  <sheetData>
    <row r="1" spans="1:5" s="32" customFormat="1" ht="17.25">
      <c r="A1" s="179" t="s">
        <v>647</v>
      </c>
      <c r="B1" s="158"/>
      <c r="C1" s="159"/>
      <c r="D1" s="160"/>
      <c r="E1" s="160"/>
    </row>
    <row r="2" spans="1:5" ht="18">
      <c r="A2" s="161"/>
      <c r="B2" s="162" t="s">
        <v>648</v>
      </c>
      <c r="C2" s="163"/>
      <c r="D2" s="164"/>
      <c r="E2" s="164"/>
    </row>
    <row r="3" spans="1:5" ht="13.5" thickBot="1">
      <c r="A3" s="165"/>
      <c r="B3" s="166"/>
      <c r="C3" s="167"/>
      <c r="D3" s="168"/>
      <c r="E3" s="168"/>
    </row>
    <row r="4" spans="1:7" s="32" customFormat="1" ht="15.75" thickTop="1">
      <c r="A4" s="169" t="s">
        <v>613</v>
      </c>
      <c r="B4" s="170" t="s">
        <v>614</v>
      </c>
      <c r="C4" s="170"/>
      <c r="D4" s="171" t="s">
        <v>823</v>
      </c>
      <c r="E4" s="172" t="s">
        <v>215</v>
      </c>
      <c r="F4" s="21"/>
      <c r="G4" s="21"/>
    </row>
    <row r="5" spans="1:5" ht="12.75">
      <c r="A5" s="173">
        <v>1</v>
      </c>
      <c r="B5" s="174" t="s">
        <v>649</v>
      </c>
      <c r="C5" s="175"/>
      <c r="D5" s="176">
        <f>ROUND(Aktywa!D79,2)-ROUND(Pasywa!D55,2)</f>
        <v>0</v>
      </c>
      <c r="E5" s="176">
        <f>ROUND(Aktywa!E79,2)-ROUND(Pasywa!E55,2)</f>
        <v>0</v>
      </c>
    </row>
    <row r="6" spans="1:5" ht="12.75">
      <c r="A6" s="173">
        <v>2</v>
      </c>
      <c r="B6" s="174" t="s">
        <v>670</v>
      </c>
      <c r="C6" s="175"/>
      <c r="D6" s="176">
        <f>ROUND(Pasywa!D13,2)-ROUND('RZiS - porownawczy'!D52,2)</f>
        <v>0</v>
      </c>
      <c r="E6" s="176">
        <f>ROUND(Pasywa!E13,2)-ROUND('RZiS - porownawczy'!E52,2)</f>
        <v>0</v>
      </c>
    </row>
    <row r="7" spans="1:5" ht="12.75">
      <c r="A7" s="173"/>
      <c r="B7" s="174" t="s">
        <v>671</v>
      </c>
      <c r="C7" s="175"/>
      <c r="D7" s="176">
        <f>ROUND(Pasywa!D13,2)-ROUND('RZiS-kalkulacyjny'!D47,2)</f>
        <v>798118.31</v>
      </c>
      <c r="E7" s="176">
        <f>ROUND(Pasywa!E13,2)-ROUND('RZiS-kalkulacyjny'!E47,2)</f>
        <v>-1401024.88</v>
      </c>
    </row>
    <row r="8" spans="1:5" ht="12.75">
      <c r="A8" s="173">
        <v>3</v>
      </c>
      <c r="B8" s="174" t="s">
        <v>650</v>
      </c>
      <c r="C8" s="175"/>
      <c r="D8" s="176">
        <f>ROUND('Zestawienie zmian w kapitale'!C77,2)-ROUND(Pasywa!D5,2)</f>
        <v>0</v>
      </c>
      <c r="E8" s="176">
        <f>ROUND('Zestawienie zmian w kapitale'!D77,2)-ROUND(Pasywa!E5,2)</f>
        <v>0</v>
      </c>
    </row>
    <row r="9" spans="1:5" ht="12.75">
      <c r="A9" s="173">
        <v>4</v>
      </c>
      <c r="B9" s="174" t="s">
        <v>651</v>
      </c>
      <c r="C9" s="175"/>
      <c r="D9" s="176">
        <f>ROUND('Zestawienie zmian w kapitale'!C15,2)-ROUND(Pasywa!D6,2)</f>
        <v>0</v>
      </c>
      <c r="E9" s="176">
        <f>ROUND('Zestawienie zmian w kapitale'!D15,2)-ROUND(Pasywa!E6,2)</f>
        <v>0</v>
      </c>
    </row>
    <row r="10" spans="1:5" ht="12.75">
      <c r="A10" s="173">
        <v>5</v>
      </c>
      <c r="B10" s="174" t="s">
        <v>652</v>
      </c>
      <c r="C10" s="175"/>
      <c r="D10" s="176">
        <f>ROUND('Zestawienie zmian w kapitale'!C22,2)-ROUND(Pasywa!D7,2)</f>
        <v>0</v>
      </c>
      <c r="E10" s="176">
        <f>ROUND('Zestawienie zmian w kapitale'!D22,2)-ROUND(Pasywa!E7,2)</f>
        <v>0</v>
      </c>
    </row>
    <row r="11" spans="1:5" ht="12.75">
      <c r="A11" s="173">
        <v>6</v>
      </c>
      <c r="B11" s="174" t="s">
        <v>653</v>
      </c>
      <c r="C11" s="175"/>
      <c r="D11" s="176">
        <f>ROUND('Zestawienie zmian w kapitale'!C26,2)-ROUND(Pasywa!D8,2)</f>
        <v>0</v>
      </c>
      <c r="E11" s="176">
        <f>ROUND('Zestawienie zmian w kapitale'!D26,2)-ROUND(Pasywa!E8,2)</f>
        <v>0</v>
      </c>
    </row>
    <row r="12" spans="1:5" ht="12.75">
      <c r="A12" s="173">
        <v>7</v>
      </c>
      <c r="B12" s="174" t="s">
        <v>654</v>
      </c>
      <c r="C12" s="175"/>
      <c r="D12" s="176">
        <f>ROUND('Zestawienie zmian w kapitale'!C37,2)-ROUND(Pasywa!D9,2)</f>
        <v>0</v>
      </c>
      <c r="E12" s="176">
        <f>ROUND('Zestawienie zmian w kapitale'!D37,2)-ROUND(Pasywa!E9,2)</f>
        <v>0</v>
      </c>
    </row>
    <row r="13" spans="1:5" ht="12.75">
      <c r="A13" s="173">
        <v>8</v>
      </c>
      <c r="B13" s="174" t="s">
        <v>655</v>
      </c>
      <c r="C13" s="175"/>
      <c r="D13" s="176">
        <f>ROUND('Zestawienie zmian w kapitale'!C45,2)-ROUND(Pasywa!D10,2)</f>
        <v>0</v>
      </c>
      <c r="E13" s="176">
        <f>ROUND('Zestawienie zmian w kapitale'!D45,2)-ROUND(Pasywa!E10,2)</f>
        <v>0</v>
      </c>
    </row>
    <row r="14" spans="1:5" ht="12.75">
      <c r="A14" s="173">
        <v>9</v>
      </c>
      <c r="B14" s="174" t="s">
        <v>656</v>
      </c>
      <c r="C14" s="175"/>
      <c r="D14" s="176">
        <f>ROUND('Zestawienie zmian w kapitale'!C52,2)-ROUND(Pasywa!D11,2)</f>
        <v>0</v>
      </c>
      <c r="E14" s="176">
        <f>ROUND('Zestawienie zmian w kapitale'!D52,2)-ROUND(Pasywa!E11,2)</f>
        <v>0</v>
      </c>
    </row>
    <row r="15" spans="1:5" ht="12.75">
      <c r="A15" s="173">
        <v>10</v>
      </c>
      <c r="B15" s="174" t="s">
        <v>657</v>
      </c>
      <c r="C15" s="175"/>
      <c r="D15" s="176">
        <f>ROUND('Zestawienie zmian w kapitale'!C72,2)-ROUND(Pasywa!D12,2)</f>
        <v>0</v>
      </c>
      <c r="E15" s="176">
        <f>ROUND('Zestawienie zmian w kapitale'!D72,2)-ROUND(Pasywa!E12,2)</f>
        <v>0</v>
      </c>
    </row>
    <row r="16" spans="1:5" ht="12.75">
      <c r="A16" s="173">
        <v>11</v>
      </c>
      <c r="B16" s="174" t="s">
        <v>658</v>
      </c>
      <c r="C16" s="175"/>
      <c r="D16" s="176">
        <f>ROUND('Zestawienie zmian w kapitale'!C73,2)-ROUND(Pasywa!D13,2)</f>
        <v>0</v>
      </c>
      <c r="E16" s="176">
        <f>ROUND('Zestawienie zmian w kapitale'!D73,2)-ROUND(Pasywa!E13,2)</f>
        <v>0</v>
      </c>
    </row>
    <row r="17" spans="1:5" ht="12.75">
      <c r="A17" s="173">
        <v>12</v>
      </c>
      <c r="B17" s="174" t="s">
        <v>659</v>
      </c>
      <c r="C17" s="175"/>
      <c r="D17" s="176">
        <f>ROUND('Przepływy - metoda pośrednia'!C5,2)-ROUND(Pasywa!D13,2)</f>
        <v>0</v>
      </c>
      <c r="E17" s="176">
        <f>ROUND('Przepływy - metoda pośrednia'!D5,2)-ROUND(Pasywa!E13,2)</f>
        <v>0</v>
      </c>
    </row>
    <row r="18" spans="1:5" ht="12.75">
      <c r="A18" s="173">
        <v>13</v>
      </c>
      <c r="B18" s="174" t="s">
        <v>660</v>
      </c>
      <c r="C18" s="175"/>
      <c r="D18" s="176" t="e">
        <f>ROUND(#REF!,2)-ROUND(Aktywa!D6,2)</f>
        <v>#REF!</v>
      </c>
      <c r="E18" s="177" t="e">
        <f>ROUND(#REF!,2)-ROUND(Aktywa!E6,2)</f>
        <v>#REF!</v>
      </c>
    </row>
    <row r="19" spans="1:5" ht="12.75">
      <c r="A19" s="173">
        <v>14</v>
      </c>
      <c r="B19" s="174" t="s">
        <v>661</v>
      </c>
      <c r="C19" s="175"/>
      <c r="D19" s="176" t="e">
        <f>ROUND(#REF!,2)-ROUND(Aktywa!D7,2)</f>
        <v>#REF!</v>
      </c>
      <c r="E19" s="177" t="e">
        <f>ROUND(#REF!,2)-ROUND(Aktywa!E7,2)</f>
        <v>#REF!</v>
      </c>
    </row>
    <row r="20" spans="1:5" ht="12.75">
      <c r="A20" s="173">
        <v>15</v>
      </c>
      <c r="B20" s="174" t="s">
        <v>662</v>
      </c>
      <c r="C20" s="175"/>
      <c r="D20" s="176" t="e">
        <f>ROUND(#REF!,2)-ROUND(Aktywa!D8,2)</f>
        <v>#REF!</v>
      </c>
      <c r="E20" s="177" t="e">
        <f>ROUND(#REF!,2)-ROUND(Aktywa!E8,2)</f>
        <v>#REF!</v>
      </c>
    </row>
    <row r="21" spans="1:5" ht="12.75">
      <c r="A21" s="173">
        <v>16</v>
      </c>
      <c r="B21" s="174" t="s">
        <v>663</v>
      </c>
      <c r="C21" s="175"/>
      <c r="D21" s="176" t="e">
        <f>ROUND(#REF!,2)-ROUND(Aktywa!D9,2)</f>
        <v>#REF!</v>
      </c>
      <c r="E21" s="177" t="e">
        <f>ROUND(#REF!,2)-ROUND(Aktywa!E9,2)</f>
        <v>#REF!</v>
      </c>
    </row>
    <row r="22" spans="1:5" ht="12.75">
      <c r="A22" s="173">
        <v>17</v>
      </c>
      <c r="B22" s="174" t="s">
        <v>664</v>
      </c>
      <c r="C22" s="175"/>
      <c r="D22" s="176" t="e">
        <f>ROUND(#REF!,2)-ROUND(Aktywa!D10,2)</f>
        <v>#REF!</v>
      </c>
      <c r="E22" s="177" t="e">
        <f>ROUND(#REF!,2)-ROUND(Aktywa!E10,2)</f>
        <v>#REF!</v>
      </c>
    </row>
    <row r="23" spans="1:5" ht="12.75">
      <c r="A23" s="173">
        <v>18</v>
      </c>
      <c r="B23" s="174" t="s">
        <v>665</v>
      </c>
      <c r="C23" s="175"/>
      <c r="D23" s="176">
        <f>ROUND('nota nr 2 (p)'!C46,2)-ROUND(Aktywa!D13,2)</f>
        <v>0</v>
      </c>
      <c r="E23" s="177">
        <f>ROUND('nota nr 2 (p)'!C45,2)-ROUND(Aktywa!E13,2)</f>
        <v>0</v>
      </c>
    </row>
    <row r="24" spans="1:5" ht="12.75">
      <c r="A24" s="173">
        <v>19</v>
      </c>
      <c r="B24" s="174" t="s">
        <v>666</v>
      </c>
      <c r="C24" s="175"/>
      <c r="D24" s="176">
        <f>ROUND('nota nr 2 (p)'!D46,2)-ROUND(Aktywa!D14,2)</f>
        <v>0</v>
      </c>
      <c r="E24" s="177">
        <f>ROUND('nota nr 2 (p)'!D45,2)-ROUND(Aktywa!E14,2)</f>
        <v>0</v>
      </c>
    </row>
    <row r="25" spans="1:5" ht="12.75">
      <c r="A25" s="173">
        <v>20</v>
      </c>
      <c r="B25" s="174" t="s">
        <v>667</v>
      </c>
      <c r="C25" s="175"/>
      <c r="D25" s="176">
        <f>ROUND('nota nr 2 (p)'!E46,2)-ROUND(Aktywa!D15,2)</f>
        <v>0</v>
      </c>
      <c r="E25" s="177">
        <f>ROUND('nota nr 2 (p)'!E45,2)-ROUND(Aktywa!E15,2)</f>
        <v>0</v>
      </c>
    </row>
    <row r="26" spans="1:5" ht="12.75">
      <c r="A26" s="173">
        <v>21</v>
      </c>
      <c r="B26" s="174" t="s">
        <v>668</v>
      </c>
      <c r="C26" s="175"/>
      <c r="D26" s="176">
        <f>ROUND('nota nr 2 (p)'!F46,2)-ROUND(Aktywa!D16,2)</f>
        <v>0</v>
      </c>
      <c r="E26" s="177">
        <f>ROUND('nota nr 2 (p)'!F45,2)-ROUND(Aktywa!E16,2)</f>
        <v>0</v>
      </c>
    </row>
    <row r="27" spans="1:5" ht="12.75">
      <c r="A27" s="173">
        <v>22</v>
      </c>
      <c r="B27" s="174" t="s">
        <v>669</v>
      </c>
      <c r="C27" s="175"/>
      <c r="D27" s="176">
        <f>ROUND('nota nr 2 (p)'!G46,2)-ROUND(Aktywa!D17,2)</f>
        <v>0</v>
      </c>
      <c r="E27" s="177">
        <f>ROUND('nota nr 2 (p)'!G45,2)-ROUND(Aktywa!E17,2)</f>
        <v>0</v>
      </c>
    </row>
    <row r="28" spans="1:5" ht="12.75">
      <c r="A28" s="173">
        <v>23</v>
      </c>
      <c r="B28" s="174" t="s">
        <v>676</v>
      </c>
      <c r="C28" s="175"/>
      <c r="D28" s="176" t="e">
        <f>ROUND(#REF!,2)-ROUND(Aktywa!D18,2)</f>
        <v>#REF!</v>
      </c>
      <c r="E28" s="177" t="e">
        <f>ROUND(#REF!,2)-ROUND(Aktywa!E18,2)</f>
        <v>#REF!</v>
      </c>
    </row>
    <row r="29" spans="1:5" ht="12.75">
      <c r="A29" s="173">
        <v>24</v>
      </c>
      <c r="B29" s="174" t="s">
        <v>688</v>
      </c>
      <c r="C29" s="175"/>
      <c r="D29" s="176" t="e">
        <f>ROUND(#REF!,2)-ROUND('nota nr 2 (p)'!H9,2)</f>
        <v>#REF!</v>
      </c>
      <c r="E29" s="177" t="s">
        <v>200</v>
      </c>
    </row>
    <row r="30" spans="1:5" ht="12.75">
      <c r="A30" s="173">
        <v>25</v>
      </c>
      <c r="B30" s="178" t="s">
        <v>677</v>
      </c>
      <c r="C30" s="175"/>
      <c r="D30" s="176" t="e">
        <f>ROUND(#REF!-#REF!,2)-ROUND(Aktywa!D20,2)</f>
        <v>#REF!</v>
      </c>
      <c r="E30" s="177" t="e">
        <f>ROUND(#REF!-#REF!,2)-ROUND(Aktywa!E20,2)</f>
        <v>#REF!</v>
      </c>
    </row>
    <row r="31" spans="1:5" ht="12.75">
      <c r="A31" s="173">
        <v>26</v>
      </c>
      <c r="B31" s="174" t="s">
        <v>678</v>
      </c>
      <c r="C31" s="175"/>
      <c r="D31" s="176">
        <f>ROUND('nota nr 5(p) '!C18,2)-ROUND(Aktywa!D24,2)</f>
        <v>0</v>
      </c>
      <c r="E31" s="177">
        <f>ROUND('nota nr 5(p) '!C5,2)-ROUND(Aktywa!E24,2)</f>
        <v>0</v>
      </c>
    </row>
    <row r="32" spans="1:5" ht="12.75">
      <c r="A32" s="173">
        <v>27</v>
      </c>
      <c r="B32" s="178" t="s">
        <v>679</v>
      </c>
      <c r="C32" s="175"/>
      <c r="D32" s="176">
        <f>ROUND('nota nr 5(p) '!D18,2)-ROUND(Aktywa!D25,2)</f>
        <v>0</v>
      </c>
      <c r="E32" s="177">
        <f>ROUND('nota nr 5(p) '!D5,2)-ROUND(Aktywa!E25,2)</f>
        <v>0</v>
      </c>
    </row>
    <row r="33" spans="1:5" ht="12.75">
      <c r="A33" s="173">
        <v>28</v>
      </c>
      <c r="B33" s="178" t="s">
        <v>680</v>
      </c>
      <c r="C33" s="175"/>
      <c r="D33" s="176">
        <f>ROUND('nota nr 5(p) '!E18,2)-ROUND(Aktywa!D26,2)</f>
        <v>0</v>
      </c>
      <c r="E33" s="177">
        <f>ROUND('nota nr 5(p) '!E5,2)-ROUND(Aktywa!E26,2)</f>
        <v>0</v>
      </c>
    </row>
    <row r="34" spans="1:5" ht="12.75">
      <c r="A34" s="173">
        <v>29</v>
      </c>
      <c r="B34" s="178" t="s">
        <v>681</v>
      </c>
      <c r="C34" s="175"/>
      <c r="D34" s="176">
        <f>ROUND('nota nr 5(p) '!F18,2)-ROUND(Aktywa!D27,2)</f>
        <v>161895.25</v>
      </c>
      <c r="E34" s="177">
        <f>ROUND('nota nr 5(p) '!F5,2)-ROUND(Aktywa!E27,2)</f>
        <v>202034.66</v>
      </c>
    </row>
    <row r="35" spans="1:5" ht="12.75">
      <c r="A35" s="173">
        <v>30</v>
      </c>
      <c r="B35" s="178" t="s">
        <v>682</v>
      </c>
      <c r="C35" s="175"/>
      <c r="D35" s="176">
        <f>ROUND('nota nr 5(p) '!G18,2)-ROUND(Aktywa!D23,2)</f>
        <v>0</v>
      </c>
      <c r="E35" s="177">
        <f>ROUND('nota nr 5(p) '!G5,2)-ROUND(Aktywa!E23,2)</f>
        <v>0</v>
      </c>
    </row>
    <row r="36" spans="1:5" ht="12.75">
      <c r="A36" s="173">
        <v>31</v>
      </c>
      <c r="B36" s="178" t="s">
        <v>683</v>
      </c>
      <c r="C36" s="175"/>
      <c r="D36" s="176">
        <f>ROUND('nota nr 5(p) '!C37,2)-ROUND(Aktywa!D28+Aktywa!D33,2)</f>
        <v>0</v>
      </c>
      <c r="E36" s="177">
        <f>ROUND('nota nr 5(p) '!C23,2)-ROUND(Aktywa!E28+Aktywa!E33,2)</f>
        <v>0</v>
      </c>
    </row>
    <row r="37" spans="1:5" ht="12.75">
      <c r="A37" s="173">
        <v>32</v>
      </c>
      <c r="B37" s="178" t="s">
        <v>684</v>
      </c>
      <c r="C37" s="175"/>
      <c r="D37" s="176">
        <f>ROUND('nota nr 5(p) '!D37,2)-ROUND(Aktywa!D29+Aktywa!D34,2)</f>
        <v>0</v>
      </c>
      <c r="E37" s="177">
        <f>ROUND('nota nr 5(p) '!D23,2)-ROUND(Aktywa!E29+Aktywa!E34,2)</f>
        <v>0</v>
      </c>
    </row>
    <row r="38" spans="1:5" ht="12.75">
      <c r="A38" s="173">
        <v>33</v>
      </c>
      <c r="B38" s="178" t="s">
        <v>685</v>
      </c>
      <c r="C38" s="175"/>
      <c r="D38" s="176">
        <f>ROUND('nota nr 5(p) '!E37,2)-ROUND(Aktywa!D30+Aktywa!D35,2)</f>
        <v>0</v>
      </c>
      <c r="E38" s="177">
        <f>ROUND('nota nr 5(p) '!E23,2)-ROUND(Aktywa!E30+Aktywa!E35,2)</f>
        <v>0</v>
      </c>
    </row>
    <row r="39" spans="1:5" ht="12.75">
      <c r="A39" s="173">
        <v>34</v>
      </c>
      <c r="B39" s="178" t="s">
        <v>686</v>
      </c>
      <c r="C39" s="175"/>
      <c r="D39" s="176">
        <f>ROUND('nota nr 5(p) '!F37,2)-ROUND(Aktywa!D31+Aktywa!D36,2)</f>
        <v>0</v>
      </c>
      <c r="E39" s="177">
        <f>ROUND('nota nr 5(p) '!F23,2)-ROUND(Aktywa!E31+Aktywa!E36,2)</f>
        <v>0</v>
      </c>
    </row>
    <row r="40" spans="1:5" ht="12.75">
      <c r="A40" s="173">
        <v>35</v>
      </c>
      <c r="B40" s="178" t="s">
        <v>687</v>
      </c>
      <c r="C40" s="175"/>
      <c r="D40" s="176" t="e">
        <f>ROUND(#REF!+#REF!+#REF!+#REF!,2)-ROUND('nota nr 5(p) '!C37,2)</f>
        <v>#REF!</v>
      </c>
      <c r="E40" s="177" t="s">
        <v>200</v>
      </c>
    </row>
    <row r="41" spans="1:5" ht="12.75">
      <c r="A41" s="173">
        <v>36</v>
      </c>
      <c r="B41" s="178" t="s">
        <v>689</v>
      </c>
      <c r="C41" s="175"/>
      <c r="D41" s="176" t="e">
        <f>ROUND(#REF!,2)-ROUND(Aktywa!D64+Aktywa!D69,2)</f>
        <v>#REF!</v>
      </c>
      <c r="E41" s="177" t="e">
        <f>ROUND(#REF!,2)-ROUND(Aktywa!E64+Aktywa!E69,2)</f>
        <v>#REF!</v>
      </c>
    </row>
    <row r="42" spans="1:5" ht="12.75">
      <c r="A42" s="173">
        <v>37</v>
      </c>
      <c r="B42" s="178" t="s">
        <v>690</v>
      </c>
      <c r="C42" s="175"/>
      <c r="D42" s="176" t="e">
        <f>ROUND(#REF!,2)-ROUND(Aktywa!D65+Aktywa!D70,2)</f>
        <v>#REF!</v>
      </c>
      <c r="E42" s="177" t="e">
        <f>ROUND(#REF!,2)-ROUND(Aktywa!E65+Aktywa!E70,2)</f>
        <v>#REF!</v>
      </c>
    </row>
    <row r="43" spans="1:5" ht="12.75">
      <c r="A43" s="173">
        <v>38</v>
      </c>
      <c r="B43" s="178" t="s">
        <v>691</v>
      </c>
      <c r="C43" s="175"/>
      <c r="D43" s="176" t="e">
        <f>ROUND(#REF!,2)-ROUND(Aktywa!D66+Aktywa!D71,2)</f>
        <v>#REF!</v>
      </c>
      <c r="E43" s="177" t="e">
        <f>ROUND(#REF!,2)-ROUND(Aktywa!E66+Aktywa!E71,2)</f>
        <v>#REF!</v>
      </c>
    </row>
    <row r="44" spans="1:5" ht="12.75">
      <c r="A44" s="173">
        <v>39</v>
      </c>
      <c r="B44" s="178" t="s">
        <v>692</v>
      </c>
      <c r="C44" s="175"/>
      <c r="D44" s="176" t="e">
        <f>ROUND(#REF!,2)-ROUND(Aktywa!D67+Aktywa!D72,2)</f>
        <v>#REF!</v>
      </c>
      <c r="E44" s="177" t="e">
        <f>ROUND(#REF!,2)-ROUND(Aktywa!E67+Aktywa!E72,2)</f>
        <v>#REF!</v>
      </c>
    </row>
    <row r="45" spans="1:5" ht="12.75">
      <c r="A45" s="173">
        <v>40</v>
      </c>
      <c r="B45" s="174" t="s">
        <v>703</v>
      </c>
      <c r="C45" s="175"/>
      <c r="D45" s="176" t="e">
        <f>ROUND(#REF!,2)-ROUND(#REF!,2)</f>
        <v>#REF!</v>
      </c>
      <c r="E45" s="177" t="s">
        <v>200</v>
      </c>
    </row>
    <row r="46" spans="1:5" ht="12.75">
      <c r="A46" s="173">
        <v>41</v>
      </c>
      <c r="B46" s="174" t="s">
        <v>704</v>
      </c>
      <c r="C46" s="175"/>
      <c r="D46" s="176" t="e">
        <f>ROUND(#REF!,2)-ROUND('nota nr 5(p) '!E37,2)</f>
        <v>#REF!</v>
      </c>
      <c r="E46" s="177" t="s">
        <v>200</v>
      </c>
    </row>
    <row r="47" spans="1:5" ht="12.75">
      <c r="A47" s="173">
        <v>42</v>
      </c>
      <c r="B47" s="178" t="s">
        <v>705</v>
      </c>
      <c r="C47" s="175"/>
      <c r="D47" s="176" t="e">
        <f>ROUND(#REF!,2)-ROUND(Aktywa!D43,2)</f>
        <v>#REF!</v>
      </c>
      <c r="E47" s="177" t="s">
        <v>200</v>
      </c>
    </row>
    <row r="48" spans="1:5" ht="12.75">
      <c r="A48" s="173">
        <v>43</v>
      </c>
      <c r="B48" s="178" t="s">
        <v>706</v>
      </c>
      <c r="C48" s="175"/>
      <c r="D48" s="176" t="e">
        <f>ROUND(#REF!,2)-ROUND(Aktywa!D45,2)</f>
        <v>#REF!</v>
      </c>
      <c r="E48" s="177" t="s">
        <v>200</v>
      </c>
    </row>
    <row r="49" spans="1:5" ht="12.75">
      <c r="A49" s="173">
        <v>44</v>
      </c>
      <c r="B49" s="178" t="s">
        <v>707</v>
      </c>
      <c r="C49" s="175"/>
      <c r="D49" s="176" t="e">
        <f>ROUND(#REF!,2)-ROUND(Aktywa!D46,2)</f>
        <v>#REF!</v>
      </c>
      <c r="E49" s="177" t="s">
        <v>200</v>
      </c>
    </row>
    <row r="50" spans="1:5" ht="12.75">
      <c r="A50" s="173">
        <v>45</v>
      </c>
      <c r="B50" s="178" t="s">
        <v>708</v>
      </c>
      <c r="C50" s="175"/>
      <c r="D50" s="176" t="e">
        <f>ROUND(#REF!,2)-ROUND(Aktywa!D44,2)</f>
        <v>#REF!</v>
      </c>
      <c r="E50" s="177" t="s">
        <v>200</v>
      </c>
    </row>
    <row r="51" spans="1:5" ht="12.75">
      <c r="A51" s="173">
        <v>46</v>
      </c>
      <c r="B51" s="178" t="s">
        <v>709</v>
      </c>
      <c r="C51" s="175"/>
      <c r="D51" s="176">
        <f>ROUND('nota nr 9 (p)'!E8,2)-ROUND(Aktywa!D51,2)</f>
        <v>0</v>
      </c>
      <c r="E51" s="177">
        <f>ROUND('nota nr 9 (p)'!H8,2)-ROUND(Aktywa!E51,2)</f>
        <v>0</v>
      </c>
    </row>
    <row r="52" spans="1:5" ht="12.75">
      <c r="A52" s="173">
        <v>47</v>
      </c>
      <c r="B52" s="178" t="s">
        <v>710</v>
      </c>
      <c r="C52" s="175"/>
      <c r="D52" s="176">
        <f>ROUND('nota nr 9 (p)'!E9,2)-ROUND(Aktywa!D52,2)</f>
        <v>0</v>
      </c>
      <c r="E52" s="177">
        <f>ROUND('nota nr 9 (p)'!H9,2)-ROUND(Aktywa!E52,2)</f>
        <v>0</v>
      </c>
    </row>
    <row r="53" spans="1:5" ht="12.75">
      <c r="A53" s="173">
        <v>48</v>
      </c>
      <c r="B53" s="178" t="s">
        <v>711</v>
      </c>
      <c r="C53" s="175"/>
      <c r="D53" s="176">
        <f>ROUND('nota nr 9 (p)'!E10,2)-ROUND(Aktywa!D53,2)</f>
        <v>0</v>
      </c>
      <c r="E53" s="177">
        <f>ROUND('nota nr 9 (p)'!H10,2)-ROUND(Aktywa!E53,2)</f>
        <v>0</v>
      </c>
    </row>
    <row r="54" spans="1:5" ht="12.75">
      <c r="A54" s="173">
        <v>49</v>
      </c>
      <c r="B54" s="178" t="s">
        <v>712</v>
      </c>
      <c r="C54" s="175"/>
      <c r="D54" s="176">
        <f>ROUND('nota nr 9 (p)'!E6,2)-ROUND(Aktywa!D49,2)</f>
        <v>0</v>
      </c>
      <c r="E54" s="177">
        <f>ROUND('nota nr 9 (p)'!H6,2)-ROUND(Aktywa!E49,2)</f>
        <v>0</v>
      </c>
    </row>
    <row r="55" spans="1:5" ht="12.75">
      <c r="A55" s="173">
        <v>50</v>
      </c>
      <c r="B55" s="178" t="s">
        <v>713</v>
      </c>
      <c r="C55" s="175"/>
      <c r="D55" s="176">
        <f>ROUND('nota nr 9 (p)'!E13,2)-ROUND(Aktywa!D56,2)</f>
        <v>0</v>
      </c>
      <c r="E55" s="177">
        <f>ROUND('nota nr 9 (p)'!H13,2)-ROUND(Aktywa!E56,2)</f>
        <v>-3450</v>
      </c>
    </row>
    <row r="56" spans="1:5" ht="12.75">
      <c r="A56" s="173">
        <v>51</v>
      </c>
      <c r="B56" s="178" t="s">
        <v>714</v>
      </c>
      <c r="C56" s="175"/>
      <c r="D56" s="176">
        <f>ROUND('nota nr 9 (p)'!E14,2)-ROUND(Aktywa!D57,2)</f>
        <v>0</v>
      </c>
      <c r="E56" s="177">
        <f>ROUND('nota nr 9 (p)'!H14,2)-ROUND(Aktywa!E57,2)</f>
        <v>0</v>
      </c>
    </row>
    <row r="57" spans="1:5" ht="12.75">
      <c r="A57" s="173">
        <v>52</v>
      </c>
      <c r="B57" s="178" t="s">
        <v>715</v>
      </c>
      <c r="C57" s="175"/>
      <c r="D57" s="176">
        <f>ROUND('nota nr 9 (p)'!E15,2)-ROUND(Aktywa!D58,2)</f>
        <v>0</v>
      </c>
      <c r="E57" s="177">
        <f>ROUND('nota nr 9 (p)'!H15,2)-ROUND(Aktywa!E58,2)</f>
        <v>-593281.6</v>
      </c>
    </row>
    <row r="58" spans="1:5" ht="12.75">
      <c r="A58" s="173">
        <v>53</v>
      </c>
      <c r="B58" s="178" t="s">
        <v>716</v>
      </c>
      <c r="C58" s="175"/>
      <c r="D58" s="176">
        <f>ROUND('nota nr 9 (p)'!E16,2)-ROUND(Aktywa!D59,2)</f>
        <v>0</v>
      </c>
      <c r="E58" s="177">
        <f>ROUND('nota nr 9 (p)'!H16,2)-ROUND(Aktywa!E59,2)</f>
        <v>-657.47</v>
      </c>
    </row>
    <row r="59" spans="1:5" ht="12.75">
      <c r="A59" s="173">
        <v>54</v>
      </c>
      <c r="B59" s="178" t="s">
        <v>717</v>
      </c>
      <c r="C59" s="175"/>
      <c r="D59" s="176">
        <f>ROUND('nota nr 9 (p)'!E17,2)-ROUND(Aktywa!D60,2)</f>
        <v>0</v>
      </c>
      <c r="E59" s="177">
        <f>ROUND('nota nr 9 (p)'!H17,2)-ROUND(Aktywa!E60,2)</f>
        <v>0</v>
      </c>
    </row>
    <row r="60" spans="1:5" ht="12.75">
      <c r="A60" s="173">
        <v>55</v>
      </c>
      <c r="B60" s="178" t="s">
        <v>718</v>
      </c>
      <c r="C60" s="175"/>
      <c r="D60" s="176">
        <f>ROUND('nota nr 9 (p)'!E11,2)-ROUND(Aktywa!D54,2)</f>
        <v>0</v>
      </c>
      <c r="E60" s="177">
        <f>ROUND('nota nr 9 (p)'!H11,2)-ROUND(Aktywa!E54,2)</f>
        <v>-597389.07</v>
      </c>
    </row>
    <row r="61" spans="1:5" ht="12.75">
      <c r="A61" s="173">
        <v>56</v>
      </c>
      <c r="B61" s="178" t="s">
        <v>719</v>
      </c>
      <c r="C61" s="175"/>
      <c r="D61" s="176">
        <f>ROUND('nota nr 9 (p)'!E18,2)-ROUND(Aktywa!D48,2)</f>
        <v>0</v>
      </c>
      <c r="E61" s="177">
        <f>ROUND('nota nr 9 (p)'!H18,2)-ROUND(Aktywa!E48,2)</f>
        <v>-597389.07</v>
      </c>
    </row>
    <row r="62" spans="1:5" ht="26.25">
      <c r="A62" s="173">
        <v>57</v>
      </c>
      <c r="B62" s="178" t="s">
        <v>720</v>
      </c>
      <c r="C62" s="175"/>
      <c r="D62" s="176">
        <f>ROUND('nota nr 9 (p)'!C7,2)-ROUND('nota nr 9 (p)'!C23+'nota nr 9 (p)'!C26,2)</f>
        <v>0</v>
      </c>
      <c r="E62" s="177" t="s">
        <v>200</v>
      </c>
    </row>
    <row r="63" spans="1:5" ht="26.25">
      <c r="A63" s="173">
        <v>58</v>
      </c>
      <c r="B63" s="178" t="s">
        <v>721</v>
      </c>
      <c r="C63" s="175"/>
      <c r="D63" s="176">
        <f>ROUND('nota nr 9 (p)'!D7,2)-ROUND('nota nr 9 (p)'!D23+'nota nr 9 (p)'!D26,2)</f>
        <v>0</v>
      </c>
      <c r="E63" s="177" t="s">
        <v>200</v>
      </c>
    </row>
    <row r="64" spans="1:5" ht="26.25">
      <c r="A64" s="173">
        <v>59</v>
      </c>
      <c r="B64" s="178" t="s">
        <v>722</v>
      </c>
      <c r="C64" s="175"/>
      <c r="D64" s="176">
        <f>ROUND('nota nr 9 (p)'!E7,2)-ROUND('nota nr 9 (p)'!E23+'nota nr 9 (p)'!E26,2)</f>
        <v>0</v>
      </c>
      <c r="E64" s="177" t="s">
        <v>200</v>
      </c>
    </row>
    <row r="65" spans="1:5" ht="26.25">
      <c r="A65" s="173">
        <v>60</v>
      </c>
      <c r="B65" s="178" t="s">
        <v>723</v>
      </c>
      <c r="C65" s="175"/>
      <c r="D65" s="176">
        <f>ROUND('nota nr 9 (p)'!C12,2)-ROUND('nota nr 9 (p)'!C24+'nota nr 9 (p)'!C31,2)</f>
        <v>0</v>
      </c>
      <c r="E65" s="177" t="s">
        <v>200</v>
      </c>
    </row>
    <row r="66" spans="1:5" ht="26.25">
      <c r="A66" s="173">
        <v>61</v>
      </c>
      <c r="B66" s="178" t="s">
        <v>724</v>
      </c>
      <c r="C66" s="175"/>
      <c r="D66" s="176">
        <f>ROUND('nota nr 9 (p)'!D12,2)-ROUND('nota nr 9 (p)'!D24+'nota nr 9 (p)'!D31,2)</f>
        <v>0</v>
      </c>
      <c r="E66" s="177" t="s">
        <v>200</v>
      </c>
    </row>
    <row r="67" spans="1:5" ht="26.25">
      <c r="A67" s="173">
        <v>62</v>
      </c>
      <c r="B67" s="178" t="s">
        <v>725</v>
      </c>
      <c r="C67" s="175"/>
      <c r="D67" s="176">
        <f>ROUND('nota nr 9 (p)'!E12,2)-ROUND('nota nr 9 (p)'!E24+'nota nr 9 (p)'!E31,2)</f>
        <v>0</v>
      </c>
      <c r="E67" s="177" t="s">
        <v>200</v>
      </c>
    </row>
    <row r="68" spans="1:5" ht="12.75">
      <c r="A68" s="173">
        <v>63</v>
      </c>
      <c r="B68" s="178" t="s">
        <v>726</v>
      </c>
      <c r="C68" s="175"/>
      <c r="D68" s="176">
        <f>ROUND('nota nr 9 (p)'!C53,2)-ROUND('nota nr 9 (p)'!D12+'nota nr 9 (p)'!D7,2)</f>
        <v>0</v>
      </c>
      <c r="E68" s="177">
        <f>ROUND('nota nr 9 (p)'!G7+'nota nr 9 (p)'!G12,2)-ROUND('nota nr 9 (p)'!C41,2)</f>
        <v>0</v>
      </c>
    </row>
    <row r="69" spans="1:5" ht="12.75">
      <c r="A69" s="173">
        <v>64</v>
      </c>
      <c r="B69" s="178" t="s">
        <v>727</v>
      </c>
      <c r="C69" s="175"/>
      <c r="D69" s="176">
        <f>ROUND('nota nr 9 (p)'!D7,2)-ROUND('nota nr 9 (p)'!D53,2)</f>
        <v>0</v>
      </c>
      <c r="E69" s="177">
        <f>ROUND('nota nr 9 (p)'!G7,2)-ROUND('nota nr 9 (p)'!D41,2)</f>
        <v>0</v>
      </c>
    </row>
    <row r="70" spans="1:5" ht="12.75">
      <c r="A70" s="173">
        <v>65</v>
      </c>
      <c r="B70" s="178" t="s">
        <v>728</v>
      </c>
      <c r="C70" s="175"/>
      <c r="D70" s="176">
        <f>ROUND('nota nr 9 (p)'!E53,2)-ROUND('nota nr 9 (p)'!D10+'nota nr 9 (p)'!D15+'nota nr 9 (p)'!D16+'nota nr 9 (p)'!D17,2)</f>
        <v>0</v>
      </c>
      <c r="E70" s="177">
        <f>ROUND('nota nr 9 (p)'!G10+'nota nr 9 (p)'!G15+'nota nr 9 (p)'!G16+'nota nr 9 (p)'!G17,2)-ROUND('nota nr 9 (p)'!E41,2)</f>
        <v>0</v>
      </c>
    </row>
    <row r="71" spans="1:5" ht="12.75">
      <c r="A71" s="173">
        <v>66</v>
      </c>
      <c r="B71" s="178" t="s">
        <v>729</v>
      </c>
      <c r="C71" s="175"/>
      <c r="D71" s="176">
        <f>ROUND('nota nr 9 (p)'!D10,2)-ROUND('nota nr 9 (p)'!F53,2)</f>
        <v>0</v>
      </c>
      <c r="E71" s="177">
        <f>ROUND('nota nr 9 (p)'!F41,2)-ROUND('nota nr 9 (p)'!G10,2)</f>
        <v>0</v>
      </c>
    </row>
    <row r="72" spans="1:5" ht="12.75">
      <c r="A72" s="173">
        <v>67</v>
      </c>
      <c r="B72" s="178" t="s">
        <v>730</v>
      </c>
      <c r="C72" s="175"/>
      <c r="D72" s="176">
        <f>ROUND('nota nr 9 (p)'!G53,2)-ROUND('nota nr 9 (p)'!D18,2)</f>
        <v>0</v>
      </c>
      <c r="E72" s="177">
        <f>ROUND('nota nr 9 (p)'!G18,2)-ROUND('nota nr 9 (p)'!G41,2)</f>
        <v>0</v>
      </c>
    </row>
    <row r="73" spans="1:5" ht="12.75">
      <c r="A73" s="173">
        <v>68</v>
      </c>
      <c r="B73" s="178" t="s">
        <v>732</v>
      </c>
      <c r="C73" s="175"/>
      <c r="D73" s="176" t="e">
        <f>ROUND(#REF!,2)-ROUND(Aktywa!D40,2)</f>
        <v>#REF!</v>
      </c>
      <c r="E73" s="176" t="e">
        <f>ROUND(#REF!,2)-ROUND(Aktywa!E40,2)</f>
        <v>#REF!</v>
      </c>
    </row>
    <row r="74" spans="1:5" ht="12.75">
      <c r="A74" s="173">
        <v>69</v>
      </c>
      <c r="B74" s="178" t="s">
        <v>731</v>
      </c>
      <c r="C74" s="175"/>
      <c r="D74" s="176" t="e">
        <f>ROUND(#REF!,2)-ROUND(Aktywa!D78,2)</f>
        <v>#REF!</v>
      </c>
      <c r="E74" s="176" t="e">
        <f>ROUND(#REF!,2)-ROUND(Aktywa!E78,2)</f>
        <v>#REF!</v>
      </c>
    </row>
    <row r="75" spans="1:5" ht="12.75">
      <c r="A75" s="173">
        <v>70</v>
      </c>
      <c r="B75" s="178" t="s">
        <v>735</v>
      </c>
      <c r="C75" s="175"/>
      <c r="D75" s="176">
        <f>ROUND('nota nr 11, 12'!E12,2)-ROUND(Pasywa!D6,2)</f>
        <v>0</v>
      </c>
      <c r="E75" s="177" t="s">
        <v>200</v>
      </c>
    </row>
    <row r="76" spans="1:5" ht="12.75">
      <c r="A76" s="173">
        <v>71</v>
      </c>
      <c r="B76" s="178" t="s">
        <v>736</v>
      </c>
      <c r="C76" s="175"/>
      <c r="D76" s="176">
        <f>ROUND('nota nr 11, 12'!C61,2)-ROUND(Pasywa!D13,2)</f>
        <v>0</v>
      </c>
      <c r="E76" s="177" t="s">
        <v>200</v>
      </c>
    </row>
    <row r="77" spans="1:5" ht="12.75">
      <c r="A77" s="173">
        <v>72</v>
      </c>
      <c r="B77" s="178" t="s">
        <v>737</v>
      </c>
      <c r="C77" s="175"/>
      <c r="D77" s="176">
        <f>ROUND('nota nr 11, 12'!C62,2)-ROUND(Pasywa!D12,2)</f>
        <v>0</v>
      </c>
      <c r="E77" s="177" t="s">
        <v>200</v>
      </c>
    </row>
    <row r="78" spans="1:5" ht="12.75">
      <c r="A78" s="173">
        <v>73</v>
      </c>
      <c r="B78" s="178" t="s">
        <v>733</v>
      </c>
      <c r="C78" s="175"/>
      <c r="D78" s="176" t="e">
        <f>ROUND(#REF!,2)-ROUND(Pasywa!D19,2)</f>
        <v>#REF!</v>
      </c>
      <c r="E78" s="177" t="e">
        <f>ROUND(#REF!,2)-ROUND(Pasywa!E19,2)</f>
        <v>#REF!</v>
      </c>
    </row>
    <row r="79" spans="1:5" ht="12.75">
      <c r="A79" s="173">
        <v>74</v>
      </c>
      <c r="B79" s="178" t="s">
        <v>734</v>
      </c>
      <c r="C79" s="175"/>
      <c r="D79" s="176" t="e">
        <f>ROUND(#REF!,2)-ROUND(Pasywa!D20,2)</f>
        <v>#REF!</v>
      </c>
      <c r="E79" s="177" t="e">
        <f>ROUND(#REF!,2)-ROUND(Pasywa!E20,2)</f>
        <v>#REF!</v>
      </c>
    </row>
    <row r="80" spans="1:5" ht="12.75">
      <c r="A80" s="173">
        <v>75</v>
      </c>
      <c r="B80" s="178" t="s">
        <v>738</v>
      </c>
      <c r="C80" s="175"/>
      <c r="D80" s="176" t="e">
        <f>ROUND(#REF!,2)-ROUND(Pasywa!D22,2)</f>
        <v>#REF!</v>
      </c>
      <c r="E80" s="177" t="e">
        <f>ROUND(#REF!,2)-ROUND(Pasywa!E22,2)</f>
        <v>#REF!</v>
      </c>
    </row>
    <row r="81" spans="1:5" ht="12.75">
      <c r="A81" s="173">
        <v>76</v>
      </c>
      <c r="B81" s="178" t="s">
        <v>739</v>
      </c>
      <c r="C81" s="175"/>
      <c r="D81" s="176" t="e">
        <f>ROUND(#REF!,2)-ROUND(Pasywa!D23,2)</f>
        <v>#REF!</v>
      </c>
      <c r="E81" s="177" t="e">
        <f>ROUND(Pasywa!E23,2)-ROUND(#REF!,2)</f>
        <v>#REF!</v>
      </c>
    </row>
    <row r="82" spans="1:5" ht="12.75">
      <c r="A82" s="173">
        <v>77</v>
      </c>
      <c r="B82" s="174" t="s">
        <v>740</v>
      </c>
      <c r="C82" s="175"/>
      <c r="D82" s="176">
        <f>ROUND('nota nr 14 (p)'!D6+'nota nr 14 (p)'!E6+'nota nr 14 (p)'!F6,2)-ROUND(Pasywa!D25,2)</f>
        <v>0</v>
      </c>
      <c r="E82" s="177">
        <f>ROUND('nota nr 14 (p)'!H6+'nota nr 14 (p)'!I6+'nota nr 14 (p)'!J6,2)-ROUND(Pasywa!E25,2)</f>
        <v>0</v>
      </c>
    </row>
    <row r="83" spans="1:5" ht="12.75">
      <c r="A83" s="173">
        <v>78</v>
      </c>
      <c r="B83" s="174" t="s">
        <v>741</v>
      </c>
      <c r="C83" s="175"/>
      <c r="D83" s="176">
        <f>ROUND('nota nr 14 (p)'!D11+'nota nr 14 (p)'!E11+'nota nr 14 (p)'!F11,2)-ROUND(Pasywa!D26,2)</f>
        <v>-13817.55</v>
      </c>
      <c r="E83" s="177">
        <f>ROUND('nota nr 14 (p)'!H11+'nota nr 14 (p)'!I11+'nota nr 14 (p)'!J11,2)-ROUND(Pasywa!E26,2)</f>
        <v>-4517.79</v>
      </c>
    </row>
    <row r="84" spans="1:5" ht="12.75">
      <c r="A84" s="173">
        <v>79</v>
      </c>
      <c r="B84" s="174" t="s">
        <v>742</v>
      </c>
      <c r="C84" s="175"/>
      <c r="D84" s="176">
        <f>ROUND('nota nr 14 (p)'!C37+'nota nr 14 (p)'!C40,2)-ROUND(Pasywa!D33,2)</f>
        <v>0</v>
      </c>
      <c r="E84" s="177" t="s">
        <v>200</v>
      </c>
    </row>
    <row r="85" spans="1:5" ht="12.75">
      <c r="A85" s="173">
        <v>80</v>
      </c>
      <c r="B85" s="174" t="s">
        <v>743</v>
      </c>
      <c r="C85" s="175"/>
      <c r="D85" s="176">
        <f>ROUND('nota nr 14 (p)'!C38+'nota nr 14 (p)'!C45,2)-ROUND(Pasywa!D41,2)</f>
        <v>0</v>
      </c>
      <c r="E85" s="177" t="s">
        <v>200</v>
      </c>
    </row>
    <row r="86" spans="1:5" ht="12.75">
      <c r="A86" s="173">
        <v>81</v>
      </c>
      <c r="B86" s="174" t="s">
        <v>744</v>
      </c>
      <c r="C86" s="175"/>
      <c r="D86" s="176">
        <f>ROUND('nota 14 cd (p)'!G13,2)-ROUND('nota nr 14 (p)'!D7+'nota nr 14 (p)'!E7+'nota nr 14 (p)'!F7+'nota nr 14 (p)'!D12+'nota nr 14 (p)'!E12+'nota nr 14 (p)'!F12,2)</f>
        <v>0</v>
      </c>
      <c r="E86" s="177" t="s">
        <v>200</v>
      </c>
    </row>
    <row r="87" spans="1:5" ht="12.75">
      <c r="A87" s="173">
        <v>82</v>
      </c>
      <c r="B87" s="174" t="s">
        <v>745</v>
      </c>
      <c r="C87" s="175"/>
      <c r="D87" s="176">
        <f>ROUND('nota 14 cd (p)'!F13,2)-ROUND('nota nr 14 (p)'!C7+Pasywa!D38,2)</f>
        <v>0</v>
      </c>
      <c r="E87" s="177" t="s">
        <v>200</v>
      </c>
    </row>
    <row r="88" spans="1:5" ht="12.75">
      <c r="A88" s="173">
        <v>83</v>
      </c>
      <c r="B88" s="174" t="s">
        <v>746</v>
      </c>
      <c r="C88" s="175"/>
      <c r="D88" s="176">
        <f>ROUND('nota nr 16 '!C13,2)-ROUND(Pasywa!D50,2)</f>
        <v>0</v>
      </c>
      <c r="E88" s="176">
        <f>ROUND('nota nr 16 '!D13,2)-ROUND(Pasywa!E50,2)</f>
        <v>0</v>
      </c>
    </row>
    <row r="89" spans="1:5" ht="12.75">
      <c r="A89" s="173">
        <v>84</v>
      </c>
      <c r="B89" s="184" t="s">
        <v>749</v>
      </c>
      <c r="C89" s="185"/>
      <c r="D89" s="186" t="e">
        <f>ROUND(#REF!,2)-ROUND('RZiS-kalkulacyjny'!D7,2)</f>
        <v>#REF!</v>
      </c>
      <c r="E89" s="186" t="e">
        <f>ROUND(#REF!,2)-ROUND('RZiS-kalkulacyjny'!E7,2)</f>
        <v>#REF!</v>
      </c>
    </row>
    <row r="90" spans="1:5" ht="12.75">
      <c r="A90" s="173">
        <v>85</v>
      </c>
      <c r="B90" s="184" t="s">
        <v>750</v>
      </c>
      <c r="C90" s="185"/>
      <c r="D90" s="186" t="e">
        <f>ROUND(#REF!,2)-ROUND('RZiS-kalkulacyjny'!D8,2)</f>
        <v>#REF!</v>
      </c>
      <c r="E90" s="186" t="e">
        <f>ROUND(#REF!,2)-ROUND('RZiS-kalkulacyjny'!E8,2)</f>
        <v>#REF!</v>
      </c>
    </row>
    <row r="91" spans="1:5" ht="12.75">
      <c r="A91" s="173">
        <v>86</v>
      </c>
      <c r="B91" s="180" t="s">
        <v>751</v>
      </c>
      <c r="C91" s="181"/>
      <c r="D91" s="182" t="e">
        <f>ROUND(#REF!,2)-ROUND('RZiS - porownawczy'!D7,2)</f>
        <v>#REF!</v>
      </c>
      <c r="E91" s="182" t="e">
        <f>ROUND(#REF!,2)-ROUND('RZiS - porownawczy'!E7,2)</f>
        <v>#REF!</v>
      </c>
    </row>
    <row r="92" spans="1:5" ht="12.75">
      <c r="A92" s="173">
        <v>87</v>
      </c>
      <c r="B92" s="180" t="s">
        <v>752</v>
      </c>
      <c r="C92" s="181"/>
      <c r="D92" s="182" t="e">
        <f>ROUND(#REF!,2)-ROUND('RZiS - porownawczy'!D10,2)</f>
        <v>#REF!</v>
      </c>
      <c r="E92" s="182" t="e">
        <f>ROUND(#REF!,2)-ROUND('RZiS - porownawczy'!E10,2)</f>
        <v>#REF!</v>
      </c>
    </row>
    <row r="93" spans="1:5" ht="12.75">
      <c r="A93" s="173">
        <v>88</v>
      </c>
      <c r="B93" s="174" t="s">
        <v>747</v>
      </c>
      <c r="C93" s="175"/>
      <c r="D93" s="176" t="e">
        <f>ROUND(#REF!,2)-ROUND(#REF!,2)</f>
        <v>#REF!</v>
      </c>
      <c r="E93" s="176" t="e">
        <f>ROUND(#REF!,2)-ROUND(#REF!,2)</f>
        <v>#REF!</v>
      </c>
    </row>
    <row r="94" spans="1:5" ht="12.75">
      <c r="A94" s="173">
        <v>89</v>
      </c>
      <c r="B94" s="174" t="s">
        <v>748</v>
      </c>
      <c r="C94" s="175"/>
      <c r="D94" s="176" t="e">
        <f>ROUND(#REF!,2)-ROUND(#REF!,2)</f>
        <v>#REF!</v>
      </c>
      <c r="E94" s="176" t="e">
        <f>ROUND(#REF!,2)-ROUND(#REF!,2)</f>
        <v>#REF!</v>
      </c>
    </row>
    <row r="95" spans="1:5" ht="12.75">
      <c r="A95" s="173">
        <v>90</v>
      </c>
      <c r="B95" s="184" t="s">
        <v>753</v>
      </c>
      <c r="C95" s="185"/>
      <c r="D95" s="186" t="e">
        <f>ROUND(#REF!,2)+ROUND('RZiS-kalkulacyjny'!D14,2)</f>
        <v>#REF!</v>
      </c>
      <c r="E95" s="186" t="e">
        <f>ROUND(#REF!,2)+ROUND('RZiS-kalkulacyjny'!E14,2)</f>
        <v>#REF!</v>
      </c>
    </row>
    <row r="96" spans="1:5" ht="12.75">
      <c r="A96" s="173">
        <v>91</v>
      </c>
      <c r="B96" s="184" t="s">
        <v>754</v>
      </c>
      <c r="C96" s="185"/>
      <c r="D96" s="186" t="e">
        <f>ROUND(#REF!,2)+ROUND('RZiS-kalkulacyjny'!D15,2)</f>
        <v>#REF!</v>
      </c>
      <c r="E96" s="186" t="e">
        <f>ROUND(#REF!,2)+ROUND('RZiS-kalkulacyjny'!E15,2)</f>
        <v>#REF!</v>
      </c>
    </row>
    <row r="97" spans="1:5" ht="12.75">
      <c r="A97" s="173">
        <v>92</v>
      </c>
      <c r="B97" s="184" t="s">
        <v>755</v>
      </c>
      <c r="C97" s="185"/>
      <c r="D97" s="186" t="e">
        <f>ROUND(#REF!,2)-ROUND('RZiS-kalkulacyjny'!D11,2)</f>
        <v>#REF!</v>
      </c>
      <c r="E97" s="186" t="e">
        <f>ROUND(#REF!,2)-ROUND('RZiS-kalkulacyjny'!E11,2)</f>
        <v>#REF!</v>
      </c>
    </row>
    <row r="98" spans="1:5" ht="12.75">
      <c r="A98" s="173">
        <v>93</v>
      </c>
      <c r="B98" s="184" t="s">
        <v>756</v>
      </c>
      <c r="C98" s="185"/>
      <c r="D98" s="186">
        <f>ROUND('nota nr 18 i 19'!C5,2)-ROUND('RZiS-kalkulacyjny'!D18,2)</f>
        <v>344399</v>
      </c>
      <c r="E98" s="186">
        <f>ROUND('nota nr 18 i 19'!D5,2)-ROUND('RZiS-kalkulacyjny'!E18,2)</f>
        <v>0</v>
      </c>
    </row>
    <row r="99" spans="1:5" ht="12.75">
      <c r="A99" s="173">
        <v>94</v>
      </c>
      <c r="B99" s="184" t="s">
        <v>757</v>
      </c>
      <c r="C99" s="185"/>
      <c r="D99" s="186">
        <f>ROUND('nota nr 18 i 19'!C9,2)-ROUND('RZiS-kalkulacyjny'!D19,2)</f>
        <v>0</v>
      </c>
      <c r="E99" s="186">
        <f>ROUND('nota nr 18 i 19'!D9,2)-ROUND('RZiS-kalkulacyjny'!E19,2)</f>
        <v>0</v>
      </c>
    </row>
    <row r="100" spans="1:5" ht="12.75">
      <c r="A100" s="173">
        <v>95</v>
      </c>
      <c r="B100" s="184" t="s">
        <v>758</v>
      </c>
      <c r="C100" s="185"/>
      <c r="D100" s="186">
        <f>ROUND('nota nr 18 i 19'!C10,2)-ROUND('RZiS-kalkulacyjny'!D20,2)</f>
        <v>0</v>
      </c>
      <c r="E100" s="186">
        <f>ROUND('nota nr 18 i 19'!D10,2)-ROUND('RZiS-kalkulacyjny'!E20,2)</f>
        <v>246.88</v>
      </c>
    </row>
    <row r="101" spans="1:5" ht="12.75">
      <c r="A101" s="173">
        <v>96</v>
      </c>
      <c r="B101" s="180" t="s">
        <v>759</v>
      </c>
      <c r="C101" s="181"/>
      <c r="D101" s="182">
        <f>ROUND('nota nr 18 i 19'!C5,2)-ROUND('RZiS - porownawczy'!D23,2)</f>
        <v>326999.63</v>
      </c>
      <c r="E101" s="182">
        <f>ROUND('nota nr 18 i 19'!D5,2)-ROUND('RZiS - porownawczy'!E23,2)</f>
        <v>0</v>
      </c>
    </row>
    <row r="102" spans="1:5" ht="12.75">
      <c r="A102" s="173">
        <v>97</v>
      </c>
      <c r="B102" s="180" t="s">
        <v>760</v>
      </c>
      <c r="C102" s="181"/>
      <c r="D102" s="182">
        <f>ROUND('nota nr 18 i 19'!C9,2)-ROUND('RZiS - porownawczy'!D24,2)</f>
        <v>0</v>
      </c>
      <c r="E102" s="182">
        <f>ROUND('nota nr 18 i 19'!D9,2)-ROUND('RZiS - porownawczy'!E24,2)</f>
        <v>0</v>
      </c>
    </row>
    <row r="103" spans="1:5" ht="12.75">
      <c r="A103" s="173">
        <v>98</v>
      </c>
      <c r="B103" s="180" t="s">
        <v>761</v>
      </c>
      <c r="C103" s="181"/>
      <c r="D103" s="182">
        <f>ROUND('nota nr 18 i 19'!C10,2)-ROUND('RZiS - porownawczy'!D25,2)</f>
        <v>-326999.63</v>
      </c>
      <c r="E103" s="182">
        <f>ROUND('nota nr 18 i 19'!D10,2)-ROUND('RZiS - porownawczy'!E25,2)</f>
        <v>0</v>
      </c>
    </row>
    <row r="104" spans="1:5" ht="12.75">
      <c r="A104" s="173">
        <v>99</v>
      </c>
      <c r="B104" s="174" t="s">
        <v>802</v>
      </c>
      <c r="C104" s="175"/>
      <c r="D104" s="176" t="e">
        <f>ROUND('nota nr 18 i 19'!C13,2)-ROUND(#REF!,2)</f>
        <v>#REF!</v>
      </c>
      <c r="E104" s="176" t="s">
        <v>200</v>
      </c>
    </row>
    <row r="105" spans="1:5" ht="12.75">
      <c r="A105" s="173">
        <v>100</v>
      </c>
      <c r="B105" s="174" t="s">
        <v>803</v>
      </c>
      <c r="C105" s="175"/>
      <c r="D105" s="176">
        <f>ROUND('nota nr 18 i 19'!C12,2)-ROUND('nota nr 9 (p)'!G48,2)</f>
        <v>0</v>
      </c>
      <c r="E105" s="176" t="s">
        <v>200</v>
      </c>
    </row>
    <row r="106" spans="1:5" ht="12.75">
      <c r="A106" s="173"/>
      <c r="B106" s="174" t="s">
        <v>447</v>
      </c>
      <c r="C106" s="175"/>
      <c r="D106" s="176" t="e">
        <f>ROUND('nota nr 18 i 19'!C14,2)-ROUND('nota nr 2 (p)'!H32+#REF!,2)</f>
        <v>#REF!</v>
      </c>
      <c r="E106" s="176" t="s">
        <v>200</v>
      </c>
    </row>
    <row r="107" spans="1:5" ht="12.75">
      <c r="A107" s="173">
        <v>101</v>
      </c>
      <c r="B107" s="174" t="s">
        <v>809</v>
      </c>
      <c r="C107" s="175"/>
      <c r="D107" s="176" t="e">
        <f>ROUND('nota nr 18 i 19'!C11,2)-ROUND(#REF!,2)+ROUND(#REF!,2)</f>
        <v>#REF!</v>
      </c>
      <c r="E107" s="176" t="s">
        <v>200</v>
      </c>
    </row>
    <row r="108" spans="1:5" ht="12.75">
      <c r="A108" s="173">
        <v>102</v>
      </c>
      <c r="B108" s="184" t="s">
        <v>762</v>
      </c>
      <c r="C108" s="185"/>
      <c r="D108" s="186">
        <f>ROUND('nota nr 18 i 19'!C25,2)-ROUND('RZiS-kalkulacyjny'!D22,2)</f>
        <v>0</v>
      </c>
      <c r="E108" s="186">
        <f>ROUND('nota nr 18 i 19'!D25,2)-ROUND('RZiS-kalkulacyjny'!E22,2)</f>
        <v>0</v>
      </c>
    </row>
    <row r="109" spans="1:5" ht="12.75">
      <c r="A109" s="173">
        <v>103</v>
      </c>
      <c r="B109" s="184" t="s">
        <v>763</v>
      </c>
      <c r="C109" s="185"/>
      <c r="D109" s="186">
        <f>ROUND('nota nr 18 i 19'!C29,2)-ROUND('RZiS-kalkulacyjny'!D23,2)</f>
        <v>0</v>
      </c>
      <c r="E109" s="186">
        <f>ROUND('nota nr 18 i 19'!D29,2)-ROUND('RZiS-kalkulacyjny'!E23,2)</f>
        <v>0</v>
      </c>
    </row>
    <row r="110" spans="1:5" ht="12.75">
      <c r="A110" s="173">
        <v>104</v>
      </c>
      <c r="B110" s="184" t="s">
        <v>764</v>
      </c>
      <c r="C110" s="185"/>
      <c r="D110" s="186">
        <f>ROUND('nota nr 18 i 19'!C36,2)-ROUND('RZiS-kalkulacyjny'!D20,2)</f>
        <v>1.27</v>
      </c>
      <c r="E110" s="186">
        <f>ROUND('nota nr 18 i 19'!D36,2)-ROUND('RZiS-kalkulacyjny'!E20,2)</f>
        <v>2.43</v>
      </c>
    </row>
    <row r="111" spans="1:5" ht="12.75">
      <c r="A111" s="173">
        <v>105</v>
      </c>
      <c r="B111" s="180" t="s">
        <v>765</v>
      </c>
      <c r="C111" s="181"/>
      <c r="D111" s="182">
        <f>ROUND('nota nr 18 i 19'!C25,2)-ROUND('RZiS - porownawczy'!D27,2)</f>
        <v>0</v>
      </c>
      <c r="E111" s="182">
        <f>ROUND('nota nr 18 i 19'!D25,2)-ROUND('RZiS - porownawczy'!E27,2)</f>
        <v>0</v>
      </c>
    </row>
    <row r="112" spans="1:5" ht="12.75">
      <c r="A112" s="173">
        <v>106</v>
      </c>
      <c r="B112" s="180" t="s">
        <v>766</v>
      </c>
      <c r="C112" s="181"/>
      <c r="D112" s="182">
        <f>ROUND('nota nr 18 i 19'!C29,2)-ROUND('RZiS - porownawczy'!D28,2)</f>
        <v>0</v>
      </c>
      <c r="E112" s="182">
        <f>ROUND('nota nr 18 i 19'!D29,2)-ROUND('RZiS - porownawczy'!E28,2)</f>
        <v>0</v>
      </c>
    </row>
    <row r="113" spans="1:5" ht="12.75">
      <c r="A113" s="173">
        <v>107</v>
      </c>
      <c r="B113" s="180" t="s">
        <v>767</v>
      </c>
      <c r="C113" s="181"/>
      <c r="D113" s="182">
        <f>ROUND('nota nr 18 i 19'!C36,2)-ROUND('RZiS - porownawczy'!D29,2)</f>
        <v>-0.44999999999999996</v>
      </c>
      <c r="E113" s="182">
        <f>ROUND('nota nr 18 i 19'!D36,2)-ROUND('RZiS - porownawczy'!E29,2)</f>
        <v>0</v>
      </c>
    </row>
    <row r="114" spans="1:5" ht="12.75">
      <c r="A114" s="173">
        <v>108</v>
      </c>
      <c r="B114" s="174" t="s">
        <v>804</v>
      </c>
      <c r="C114" s="175"/>
      <c r="D114" s="176" t="e">
        <f>ROUND('nota nr 18 i 19'!C34,2)-ROUND(#REF!,2)</f>
        <v>#REF!</v>
      </c>
      <c r="E114" s="177" t="s">
        <v>200</v>
      </c>
    </row>
    <row r="115" spans="1:5" ht="12.75">
      <c r="A115" s="173">
        <v>109</v>
      </c>
      <c r="B115" s="174" t="s">
        <v>805</v>
      </c>
      <c r="C115" s="175"/>
      <c r="D115" s="176">
        <f>ROUND('nota nr 18 i 19'!C33,2)-ROUND('nota nr 9 (p)'!G43,2)</f>
        <v>0</v>
      </c>
      <c r="E115" s="177" t="s">
        <v>200</v>
      </c>
    </row>
    <row r="116" spans="1:5" ht="12.75">
      <c r="A116" s="173">
        <v>110</v>
      </c>
      <c r="B116" s="174" t="s">
        <v>806</v>
      </c>
      <c r="C116" s="175"/>
      <c r="D116" s="176" t="e">
        <f>ROUND('nota nr 18 i 19'!C30,2)-ROUND('nota nr 2 (p)'!H32+#REF!,2)</f>
        <v>#REF!</v>
      </c>
      <c r="E116" s="177" t="s">
        <v>200</v>
      </c>
    </row>
    <row r="117" spans="1:5" ht="12.75">
      <c r="A117" s="173">
        <v>111</v>
      </c>
      <c r="B117" s="174" t="s">
        <v>807</v>
      </c>
      <c r="C117" s="175"/>
      <c r="D117" s="176" t="e">
        <f>ROUND('nota nr 18 i 19'!C31,2)-ROUND(#REF!,2)</f>
        <v>#REF!</v>
      </c>
      <c r="E117" s="177" t="s">
        <v>200</v>
      </c>
    </row>
    <row r="118" spans="1:5" ht="12.75">
      <c r="A118" s="173">
        <v>112</v>
      </c>
      <c r="B118" s="174" t="s">
        <v>808</v>
      </c>
      <c r="C118" s="175"/>
      <c r="D118" s="176">
        <f>ROUND('nota nr 18 i 19'!C32,2)-ROUND('nota nr 5(p) '!C15,2)</f>
        <v>0</v>
      </c>
      <c r="E118" s="177" t="s">
        <v>200</v>
      </c>
    </row>
    <row r="119" spans="1:5" ht="12.75">
      <c r="A119" s="173">
        <v>113</v>
      </c>
      <c r="B119" s="174" t="s">
        <v>810</v>
      </c>
      <c r="C119" s="175"/>
      <c r="D119" s="176" t="e">
        <f>ROUND(#REF!,2)-ROUND('nota nr 18 i 19'!C37+#REF!,2)</f>
        <v>#REF!</v>
      </c>
      <c r="E119" s="183" t="s">
        <v>200</v>
      </c>
    </row>
    <row r="120" spans="1:5" ht="12.75">
      <c r="A120" s="173">
        <v>114</v>
      </c>
      <c r="B120" s="184" t="s">
        <v>768</v>
      </c>
      <c r="C120" s="185"/>
      <c r="D120" s="186" t="e">
        <f>ROUND(#REF!+#REF!+#REF!+#REF!,2)-ROUND('RZiS-kalkulacyjny'!D29,2)</f>
        <v>#REF!</v>
      </c>
      <c r="E120" s="186" t="s">
        <v>200</v>
      </c>
    </row>
    <row r="121" spans="1:5" ht="12.75">
      <c r="A121" s="173">
        <v>115</v>
      </c>
      <c r="B121" s="184" t="s">
        <v>769</v>
      </c>
      <c r="C121" s="185"/>
      <c r="D121" s="186" t="e">
        <f>ROUND(#REF!,2)-ROUND('RZiS-kalkulacyjny'!D32,2)</f>
        <v>#REF!</v>
      </c>
      <c r="E121" s="186" t="e">
        <f>ROUND(#REF!,2)-ROUND('RZiS-kalkulacyjny'!E32,2)</f>
        <v>#REF!</v>
      </c>
    </row>
    <row r="122" spans="1:5" ht="12.75">
      <c r="A122" s="173">
        <v>116</v>
      </c>
      <c r="B122" s="184" t="s">
        <v>770</v>
      </c>
      <c r="C122" s="185"/>
      <c r="D122" s="186" t="e">
        <f>ROUND(#REF!,2)-ROUND('RZiS-kalkulacyjny'!D33,2)</f>
        <v>#REF!</v>
      </c>
      <c r="E122" s="186" t="e">
        <f>ROUND(#REF!,2)-ROUND('RZiS-kalkulacyjny'!E33,2)</f>
        <v>#REF!</v>
      </c>
    </row>
    <row r="123" spans="1:5" ht="12.75">
      <c r="A123" s="173">
        <v>117</v>
      </c>
      <c r="B123" s="180" t="s">
        <v>771</v>
      </c>
      <c r="C123" s="181"/>
      <c r="D123" s="182" t="e">
        <f>ROUND(#REF!+#REF!+#REF!+#REF!,2)-ROUND('RZiS - porownawczy'!D34,2)</f>
        <v>#REF!</v>
      </c>
      <c r="E123" s="182" t="s">
        <v>200</v>
      </c>
    </row>
    <row r="124" spans="1:5" ht="12.75">
      <c r="A124" s="173">
        <v>118</v>
      </c>
      <c r="B124" s="180" t="s">
        <v>772</v>
      </c>
      <c r="C124" s="181"/>
      <c r="D124" s="182" t="e">
        <f>ROUND(#REF!,2)-ROUND('RZiS - porownawczy'!D37,2)</f>
        <v>#REF!</v>
      </c>
      <c r="E124" s="182" t="e">
        <f>ROUND(#REF!,2)-ROUND('RZiS - porownawczy'!E37,2)</f>
        <v>#REF!</v>
      </c>
    </row>
    <row r="125" spans="1:5" ht="12.75">
      <c r="A125" s="173">
        <v>119</v>
      </c>
      <c r="B125" s="180" t="s">
        <v>773</v>
      </c>
      <c r="C125" s="181"/>
      <c r="D125" s="182" t="e">
        <f>ROUND(#REF!,2)-ROUND('RZiS - porownawczy'!D38,2)</f>
        <v>#REF!</v>
      </c>
      <c r="E125" s="182" t="e">
        <f>ROUND(#REF!,2)-ROUND('RZiS - porownawczy'!E38,2)</f>
        <v>#REF!</v>
      </c>
    </row>
    <row r="126" spans="1:5" ht="12.75">
      <c r="A126" s="173">
        <v>120</v>
      </c>
      <c r="B126" s="174" t="s">
        <v>811</v>
      </c>
      <c r="C126" s="175"/>
      <c r="D126" s="176" t="e">
        <f>ROUND(#REF!+#REF!,2)-ROUND('nota nr 5(p) '!C27,2)-ROUND(#REF!,2)</f>
        <v>#REF!</v>
      </c>
      <c r="E126" s="177" t="s">
        <v>200</v>
      </c>
    </row>
    <row r="127" spans="1:5" ht="12.75">
      <c r="A127" s="173">
        <v>121</v>
      </c>
      <c r="B127" s="174" t="s">
        <v>811</v>
      </c>
      <c r="C127" s="175"/>
      <c r="D127" s="176" t="e">
        <f>ROUND(#REF!,2)-ROUND('nota nr 5(p) '!E27+#REF!,2)</f>
        <v>#REF!</v>
      </c>
      <c r="E127" s="177" t="s">
        <v>200</v>
      </c>
    </row>
    <row r="128" spans="1:5" ht="12.75">
      <c r="A128" s="173">
        <v>122</v>
      </c>
      <c r="B128" s="174" t="s">
        <v>812</v>
      </c>
      <c r="C128" s="175"/>
      <c r="D128" s="176" t="e">
        <f>ROUND(#REF!,2)-ROUND('nota nr 9 (p)'!G49,2)</f>
        <v>#REF!</v>
      </c>
      <c r="E128" s="177" t="s">
        <v>200</v>
      </c>
    </row>
    <row r="129" spans="1:5" ht="12.75">
      <c r="A129" s="173">
        <v>123</v>
      </c>
      <c r="B129" s="184" t="s">
        <v>774</v>
      </c>
      <c r="C129" s="185"/>
      <c r="D129" s="186" t="e">
        <f>ROUND(#REF!+#REF!+#REF!+#REF!,2)-ROUND('RZiS-kalkulacyjny'!D35,2)</f>
        <v>#REF!</v>
      </c>
      <c r="E129" s="186" t="s">
        <v>200</v>
      </c>
    </row>
    <row r="130" spans="1:5" ht="12.75">
      <c r="A130" s="173">
        <v>124</v>
      </c>
      <c r="B130" s="184" t="s">
        <v>775</v>
      </c>
      <c r="C130" s="185"/>
      <c r="D130" s="186" t="e">
        <f>ROUND(#REF!,2)-ROUND('RZiS-kalkulacyjny'!D38,2)</f>
        <v>#REF!</v>
      </c>
      <c r="E130" s="186" t="e">
        <f>ROUND(#REF!,2)-ROUND('RZiS-kalkulacyjny'!E38,2)</f>
        <v>#REF!</v>
      </c>
    </row>
    <row r="131" spans="1:5" ht="12.75">
      <c r="A131" s="173">
        <v>125</v>
      </c>
      <c r="B131" s="184" t="s">
        <v>776</v>
      </c>
      <c r="C131" s="185"/>
      <c r="D131" s="186" t="e">
        <f>ROUND(#REF!,2)-ROUND('RZiS-kalkulacyjny'!D33,2)</f>
        <v>#REF!</v>
      </c>
      <c r="E131" s="186" t="e">
        <f>ROUND(#REF!,2)-ROUND('RZiS-kalkulacyjny'!E33,2)</f>
        <v>#REF!</v>
      </c>
    </row>
    <row r="132" spans="1:5" ht="12.75">
      <c r="A132" s="173">
        <v>126</v>
      </c>
      <c r="B132" s="180" t="s">
        <v>774</v>
      </c>
      <c r="C132" s="181"/>
      <c r="D132" s="182" t="e">
        <f>ROUND(#REF!+#REF!+#REF!+#REF!,2)-ROUND('RZiS - porownawczy'!D40,2)</f>
        <v>#REF!</v>
      </c>
      <c r="E132" s="182" t="s">
        <v>200</v>
      </c>
    </row>
    <row r="133" spans="1:5" ht="12.75">
      <c r="A133" s="173">
        <v>127</v>
      </c>
      <c r="B133" s="180" t="s">
        <v>775</v>
      </c>
      <c r="C133" s="181"/>
      <c r="D133" s="182" t="e">
        <f>ROUND(#REF!,2)-ROUND('RZiS - porownawczy'!D43,2)</f>
        <v>#REF!</v>
      </c>
      <c r="E133" s="182" t="e">
        <f>ROUND(#REF!,2)-ROUND('RZiS - porownawczy'!E43,2)</f>
        <v>#REF!</v>
      </c>
    </row>
    <row r="134" spans="1:5" ht="12.75">
      <c r="A134" s="173">
        <v>128</v>
      </c>
      <c r="B134" s="180" t="s">
        <v>776</v>
      </c>
      <c r="C134" s="181"/>
      <c r="D134" s="182" t="e">
        <f>ROUND(#REF!,2)-ROUND('RZiS - porownawczy'!D44,2)</f>
        <v>#REF!</v>
      </c>
      <c r="E134" s="182" t="e">
        <f>ROUND(#REF!,2)-ROUND('RZiS - porownawczy'!E44,2)</f>
        <v>#REF!</v>
      </c>
    </row>
    <row r="135" spans="1:5" ht="12.75">
      <c r="A135" s="173">
        <v>129</v>
      </c>
      <c r="B135" s="174" t="s">
        <v>813</v>
      </c>
      <c r="C135" s="175"/>
      <c r="D135" s="176" t="e">
        <f>ROUND(#REF!,2)-ROUND('nota nr 9 (p)'!G44,2)</f>
        <v>#REF!</v>
      </c>
      <c r="E135" s="177" t="s">
        <v>200</v>
      </c>
    </row>
    <row r="136" spans="1:5" ht="12.75">
      <c r="A136" s="173">
        <v>130</v>
      </c>
      <c r="B136" s="174" t="s">
        <v>814</v>
      </c>
      <c r="C136" s="175"/>
      <c r="D136" s="176" t="e">
        <f>ROUND(#REF!+#REF!,2)-ROUND('nota nr 5(p) '!C34,2)</f>
        <v>#REF!</v>
      </c>
      <c r="E136" s="177" t="s">
        <v>200</v>
      </c>
    </row>
    <row r="137" spans="1:5" ht="12.75">
      <c r="A137" s="173">
        <v>131</v>
      </c>
      <c r="B137" s="174" t="s">
        <v>815</v>
      </c>
      <c r="C137" s="175"/>
      <c r="D137" s="176" t="e">
        <f>ROUND(#REF!,2)-ROUND('nota nr 5(p) '!D34,2)</f>
        <v>#REF!</v>
      </c>
      <c r="E137" s="177" t="s">
        <v>200</v>
      </c>
    </row>
    <row r="138" spans="1:5" ht="12.75">
      <c r="A138" s="173">
        <v>132</v>
      </c>
      <c r="B138" s="174" t="s">
        <v>816</v>
      </c>
      <c r="C138" s="175"/>
      <c r="D138" s="176" t="e">
        <f>ROUND(#REF!,2)-ROUND('nota nr 5(p) '!E34,2)</f>
        <v>#REF!</v>
      </c>
      <c r="E138" s="177" t="s">
        <v>200</v>
      </c>
    </row>
    <row r="139" spans="1:5" ht="12.75">
      <c r="A139" s="173">
        <v>133</v>
      </c>
      <c r="B139" s="174" t="s">
        <v>817</v>
      </c>
      <c r="C139" s="175"/>
      <c r="D139" s="176" t="e">
        <f>ROUND(#REF!,2)-ROUND('nota nr 5(p) '!F34,2)</f>
        <v>#REF!</v>
      </c>
      <c r="E139" s="177" t="s">
        <v>200</v>
      </c>
    </row>
    <row r="140" spans="1:5" ht="12.75">
      <c r="A140" s="173">
        <v>134</v>
      </c>
      <c r="B140" s="174" t="s">
        <v>818</v>
      </c>
      <c r="C140" s="175"/>
      <c r="D140" s="176" t="e">
        <f>ROUND(#REF!+#REF!,2)-ROUND(#REF!+#REF!,2)</f>
        <v>#REF!</v>
      </c>
      <c r="E140" s="177" t="s">
        <v>200</v>
      </c>
    </row>
    <row r="141" spans="1:5" ht="12.75">
      <c r="A141" s="173">
        <v>135</v>
      </c>
      <c r="B141" s="174" t="s">
        <v>819</v>
      </c>
      <c r="C141" s="175"/>
      <c r="D141" s="176" t="e">
        <f>ROUND(#REF!,2)-ROUND(#REF!+#REF!,2)</f>
        <v>#REF!</v>
      </c>
      <c r="E141" s="177" t="s">
        <v>200</v>
      </c>
    </row>
    <row r="142" spans="1:5" ht="12.75">
      <c r="A142" s="173">
        <v>136</v>
      </c>
      <c r="B142" s="174" t="s">
        <v>820</v>
      </c>
      <c r="C142" s="175"/>
      <c r="D142" s="176" t="e">
        <f>ROUND(#REF!,2)-ROUND(#REF!+#REF!,2)</f>
        <v>#REF!</v>
      </c>
      <c r="E142" s="177" t="s">
        <v>200</v>
      </c>
    </row>
    <row r="143" spans="1:5" ht="12.75">
      <c r="A143" s="173">
        <v>137</v>
      </c>
      <c r="B143" s="174" t="s">
        <v>821</v>
      </c>
      <c r="C143" s="175"/>
      <c r="D143" s="176" t="e">
        <f>ROUND(#REF!,2)-ROUND(#REF!+#REF!,2)</f>
        <v>#REF!</v>
      </c>
      <c r="E143" s="177" t="s">
        <v>200</v>
      </c>
    </row>
    <row r="144" spans="1:5" ht="12.75">
      <c r="A144" s="173">
        <v>138</v>
      </c>
      <c r="B144" s="184" t="s">
        <v>778</v>
      </c>
      <c r="C144" s="185"/>
      <c r="D144" s="186" t="e">
        <f>ROUND(#REF!,2)-ROUND('RZiS-kalkulacyjny'!D42,2)</f>
        <v>#REF!</v>
      </c>
      <c r="E144" s="186" t="e">
        <f>ROUND(#REF!,2)-ROUND('RZiS-kalkulacyjny'!E42,2)</f>
        <v>#REF!</v>
      </c>
    </row>
    <row r="145" spans="1:5" ht="12.75">
      <c r="A145" s="173">
        <v>139</v>
      </c>
      <c r="B145" s="184" t="s">
        <v>777</v>
      </c>
      <c r="C145" s="185"/>
      <c r="D145" s="186" t="e">
        <f>ROUND(#REF!,2)-ROUND('RZiS-kalkulacyjny'!D43,2)</f>
        <v>#REF!</v>
      </c>
      <c r="E145" s="186" t="e">
        <f>ROUND(#REF!,2)-ROUND('RZiS-kalkulacyjny'!E43,2)</f>
        <v>#REF!</v>
      </c>
    </row>
    <row r="146" spans="1:5" ht="12.75">
      <c r="A146" s="173">
        <v>140</v>
      </c>
      <c r="B146" s="180" t="s">
        <v>779</v>
      </c>
      <c r="C146" s="181"/>
      <c r="D146" s="182" t="e">
        <f>ROUND(#REF!,2)-ROUND('RZiS - porownawczy'!D47,2)</f>
        <v>#REF!</v>
      </c>
      <c r="E146" s="182" t="e">
        <f>ROUND(#REF!,2)-ROUND('RZiS - porownawczy'!E47,2)</f>
        <v>#REF!</v>
      </c>
    </row>
    <row r="147" spans="1:5" ht="12.75">
      <c r="A147" s="173">
        <v>141</v>
      </c>
      <c r="B147" s="180" t="s">
        <v>780</v>
      </c>
      <c r="C147" s="181"/>
      <c r="D147" s="182" t="e">
        <f>ROUND(#REF!,2)-ROUND('RZiS - porownawczy'!D48,2)</f>
        <v>#REF!</v>
      </c>
      <c r="E147" s="182" t="e">
        <f>ROUND(#REF!,2)-ROUND('RZiS - porownawczy'!E48,2)</f>
        <v>#REF!</v>
      </c>
    </row>
    <row r="148" spans="1:5" ht="12.75">
      <c r="A148" s="173">
        <v>142</v>
      </c>
      <c r="B148" s="184" t="s">
        <v>781</v>
      </c>
      <c r="C148" s="185"/>
      <c r="D148" s="186">
        <f>ROUND('nota nr 23'!C5,2)-ROUND('RZiS-kalkulacyjny'!D44,2)</f>
        <v>813162.31</v>
      </c>
      <c r="E148" s="186" t="s">
        <v>200</v>
      </c>
    </row>
    <row r="149" spans="1:5" ht="12.75">
      <c r="A149" s="173">
        <v>143</v>
      </c>
      <c r="B149" s="184" t="s">
        <v>782</v>
      </c>
      <c r="C149" s="185"/>
      <c r="D149" s="186">
        <f>ROUND('nota nr 23'!C67,2)-ROUND('RZiS-kalkulacyjny'!D45,2)</f>
        <v>15044</v>
      </c>
      <c r="E149" s="186" t="s">
        <v>200</v>
      </c>
    </row>
    <row r="150" spans="1:5" ht="12.75">
      <c r="A150" s="173">
        <v>144</v>
      </c>
      <c r="B150" s="180" t="s">
        <v>783</v>
      </c>
      <c r="C150" s="181"/>
      <c r="D150" s="182">
        <f>ROUND('nota nr 23'!C5,2)-ROUND('RZiS - porownawczy'!D49,2)</f>
        <v>0</v>
      </c>
      <c r="E150" s="182" t="s">
        <v>200</v>
      </c>
    </row>
    <row r="151" spans="1:5" ht="12.75">
      <c r="A151" s="173">
        <v>145</v>
      </c>
      <c r="B151" s="180" t="s">
        <v>784</v>
      </c>
      <c r="C151" s="181"/>
      <c r="D151" s="182">
        <f>ROUND('nota nr 23'!C67,2)-ROUND('RZiS - porownawczy'!D52,2)</f>
        <v>-783074.31</v>
      </c>
      <c r="E151" s="182" t="s">
        <v>200</v>
      </c>
    </row>
    <row r="152" spans="1:5" ht="12.75">
      <c r="A152" s="173">
        <v>146</v>
      </c>
      <c r="B152" s="174" t="s">
        <v>787</v>
      </c>
      <c r="C152" s="175"/>
      <c r="D152" s="176" t="e">
        <f>ROUND(#REF!-#REF!,2)-ROUND('nota nr 23'!C64,2)</f>
        <v>#REF!</v>
      </c>
      <c r="E152" s="177" t="s">
        <v>200</v>
      </c>
    </row>
    <row r="153" spans="1:5" ht="12.75">
      <c r="A153" s="173">
        <v>147</v>
      </c>
      <c r="B153" s="174" t="s">
        <v>786</v>
      </c>
      <c r="C153" s="175"/>
      <c r="D153" s="176" t="e">
        <f>ROUND(#REF!-#REF!,2)-ROUND('nota nr 23'!C65,2)</f>
        <v>#REF!</v>
      </c>
      <c r="E153" s="177" t="s">
        <v>200</v>
      </c>
    </row>
    <row r="154" spans="1:5" ht="12.75">
      <c r="A154" s="173">
        <v>148</v>
      </c>
      <c r="B154" s="174" t="s">
        <v>785</v>
      </c>
      <c r="C154" s="175"/>
      <c r="D154" s="176" t="e">
        <f>ROUND(#REF!-#REF!,2)-ROUND('nota nr 23'!C66,2)</f>
        <v>#REF!</v>
      </c>
      <c r="E154" s="177" t="s">
        <v>200</v>
      </c>
    </row>
    <row r="155" spans="1:5" ht="12.75">
      <c r="A155" s="173">
        <v>149</v>
      </c>
      <c r="B155" s="174" t="s">
        <v>791</v>
      </c>
      <c r="C155" s="175"/>
      <c r="D155" s="176" t="e">
        <f>ROUND(#REF!,2)-ROUND(Aktywa!D39,2)</f>
        <v>#REF!</v>
      </c>
      <c r="E155" s="177" t="e">
        <f>ROUND(#REF!,2)-ROUND(Aktywa!E39,2)</f>
        <v>#REF!</v>
      </c>
    </row>
    <row r="156" spans="1:5" ht="12.75">
      <c r="A156" s="173">
        <v>150</v>
      </c>
      <c r="B156" s="174" t="s">
        <v>790</v>
      </c>
      <c r="C156" s="175"/>
      <c r="D156" s="176" t="e">
        <f>ROUND(#REF!,2)-ROUND(Pasywa!D17,2)</f>
        <v>#REF!</v>
      </c>
      <c r="E156" s="177" t="e">
        <f>ROUND(#REF!,2)-ROUND(Pasywa!E17,2)</f>
        <v>#REF!</v>
      </c>
    </row>
    <row r="157" spans="1:5" ht="12.75">
      <c r="A157" s="173">
        <v>151</v>
      </c>
      <c r="B157" s="174" t="s">
        <v>792</v>
      </c>
      <c r="C157" s="175"/>
      <c r="D157" s="176" t="e">
        <f>ROUND(#REF!,2)-ROUND(Aktywa!D49,2)</f>
        <v>#REF!</v>
      </c>
      <c r="E157" s="177" t="s">
        <v>200</v>
      </c>
    </row>
    <row r="158" spans="1:5" ht="12.75">
      <c r="A158" s="173">
        <v>152</v>
      </c>
      <c r="B158" s="174" t="s">
        <v>794</v>
      </c>
      <c r="C158" s="175"/>
      <c r="D158" s="176" t="e">
        <f>ROUND(#REF!,2)-ROUND(Aktywa!D30+Aktywa!D29+Aktywa!D31+Aktywa!D65+Aktywa!D66+Aktywa!D67,2)</f>
        <v>#REF!</v>
      </c>
      <c r="E158" s="177" t="s">
        <v>200</v>
      </c>
    </row>
    <row r="159" spans="1:5" ht="12.75">
      <c r="A159" s="173">
        <v>153</v>
      </c>
      <c r="B159" s="188" t="s">
        <v>793</v>
      </c>
      <c r="C159" s="189"/>
      <c r="D159" s="190" t="e">
        <f>ROUND(#REF!,2)-ROUND(Pasywa!D25+Pasywa!D32,2)</f>
        <v>#REF!</v>
      </c>
      <c r="E159" s="191" t="s">
        <v>200</v>
      </c>
    </row>
    <row r="160" spans="1:5" ht="12.75">
      <c r="A160" s="173">
        <v>154</v>
      </c>
      <c r="B160" s="192" t="s">
        <v>795</v>
      </c>
      <c r="C160" s="193"/>
      <c r="D160" s="194" t="e">
        <f>ROUND(#REF!,2)-ROUND('RZiS-kalkulacyjny'!D6,2)</f>
        <v>#REF!</v>
      </c>
      <c r="E160" s="195" t="s">
        <v>200</v>
      </c>
    </row>
    <row r="161" spans="1:5" ht="12.75">
      <c r="A161" s="173">
        <v>155</v>
      </c>
      <c r="B161" s="192" t="s">
        <v>796</v>
      </c>
      <c r="C161" s="193"/>
      <c r="D161" s="194" t="e">
        <f>ROUND(#REF!,2)-ROUND('RZiS - porownawczy'!D6,2)</f>
        <v>#REF!</v>
      </c>
      <c r="E161" s="195" t="s">
        <v>200</v>
      </c>
    </row>
  </sheetData>
  <sheetProtection password="A1ED" sheet="1" objects="1" scenarios="1"/>
  <printOptions/>
  <pageMargins left="1" right="1" top="1.25" bottom="1" header="0.5" footer="0.5"/>
  <pageSetup horizontalDpi="600" verticalDpi="600" orientation="portrait" scale="75" r:id="rId1"/>
</worksheet>
</file>

<file path=xl/worksheets/sheet3.xml><?xml version="1.0" encoding="utf-8"?>
<worksheet xmlns="http://schemas.openxmlformats.org/spreadsheetml/2006/main" xmlns:r="http://schemas.openxmlformats.org/officeDocument/2006/relationships">
  <dimension ref="A1:E65"/>
  <sheetViews>
    <sheetView showGridLines="0" view="pageLayout" zoomScaleSheetLayoutView="75" workbookViewId="0" topLeftCell="A1">
      <selection activeCell="D49" sqref="D49"/>
    </sheetView>
  </sheetViews>
  <sheetFormatPr defaultColWidth="9.140625" defaultRowHeight="12.75"/>
  <cols>
    <col min="1" max="1" width="4.7109375" style="36" customWidth="1"/>
    <col min="2" max="2" width="55.28125" style="37" customWidth="1"/>
    <col min="3" max="3" width="6.28125" style="38" customWidth="1"/>
    <col min="4" max="5" width="16.7109375" style="34" customWidth="1"/>
    <col min="6" max="16384" width="8.8515625" style="34" customWidth="1"/>
  </cols>
  <sheetData>
    <row r="1" spans="1:5" ht="12.75" customHeight="1">
      <c r="A1" s="651" t="s">
        <v>611</v>
      </c>
      <c r="B1" s="651"/>
      <c r="C1" s="651"/>
      <c r="D1" s="651"/>
      <c r="E1" s="651"/>
    </row>
    <row r="2" spans="1:5" ht="12.75" customHeight="1">
      <c r="A2" s="652" t="s">
        <v>173</v>
      </c>
      <c r="B2" s="652"/>
      <c r="C2" s="652"/>
      <c r="D2" s="652"/>
      <c r="E2" s="652"/>
    </row>
    <row r="3" spans="1:5" ht="12.75" customHeight="1" thickBot="1">
      <c r="A3" s="198"/>
      <c r="B3" s="198"/>
      <c r="C3" s="198"/>
      <c r="D3" s="198"/>
      <c r="E3" s="198"/>
    </row>
    <row r="4" spans="1:5" s="70" customFormat="1" ht="21" thickTop="1">
      <c r="A4" s="399" t="s">
        <v>613</v>
      </c>
      <c r="B4" s="400" t="s">
        <v>614</v>
      </c>
      <c r="C4" s="401" t="s">
        <v>615</v>
      </c>
      <c r="D4" s="388" t="s">
        <v>923</v>
      </c>
      <c r="E4" s="390" t="s">
        <v>855</v>
      </c>
    </row>
    <row r="5" spans="1:5" s="35" customFormat="1" ht="12.75">
      <c r="A5" s="215" t="s">
        <v>616</v>
      </c>
      <c r="B5" s="216" t="s">
        <v>174</v>
      </c>
      <c r="C5" s="217"/>
      <c r="D5" s="218">
        <f>SUM(D6:D14)</f>
        <v>2447093.43</v>
      </c>
      <c r="E5" s="219">
        <f>SUM(E6:E14)</f>
        <v>1198975.12</v>
      </c>
    </row>
    <row r="6" spans="1:5" s="35" customFormat="1" ht="12.75">
      <c r="A6" s="215" t="s">
        <v>617</v>
      </c>
      <c r="B6" s="216" t="s">
        <v>175</v>
      </c>
      <c r="C6" s="217" t="s">
        <v>183</v>
      </c>
      <c r="D6" s="218">
        <v>1400000</v>
      </c>
      <c r="E6" s="219">
        <v>1100000</v>
      </c>
    </row>
    <row r="7" spans="1:5" s="35" customFormat="1" ht="12.75" customHeight="1">
      <c r="A7" s="215" t="s">
        <v>626</v>
      </c>
      <c r="B7" s="204" t="s">
        <v>285</v>
      </c>
      <c r="C7" s="217"/>
      <c r="D7" s="218"/>
      <c r="E7" s="219"/>
    </row>
    <row r="8" spans="1:5" s="35" customFormat="1" ht="12.75">
      <c r="A8" s="215" t="s">
        <v>629</v>
      </c>
      <c r="B8" s="216" t="s">
        <v>139</v>
      </c>
      <c r="C8" s="217"/>
      <c r="D8" s="218"/>
      <c r="E8" s="219"/>
    </row>
    <row r="9" spans="1:5" s="35" customFormat="1" ht="12.75">
      <c r="A9" s="215" t="s">
        <v>630</v>
      </c>
      <c r="B9" s="216" t="s">
        <v>177</v>
      </c>
      <c r="C9" s="217"/>
      <c r="D9" s="218">
        <v>1650000</v>
      </c>
      <c r="E9" s="219">
        <v>1500000</v>
      </c>
    </row>
    <row r="10" spans="1:5" s="35" customFormat="1" ht="12.75">
      <c r="A10" s="215" t="s">
        <v>178</v>
      </c>
      <c r="B10" s="216" t="s">
        <v>286</v>
      </c>
      <c r="C10" s="217"/>
      <c r="D10" s="218"/>
      <c r="E10" s="219"/>
    </row>
    <row r="11" spans="1:5" s="35" customFormat="1" ht="12.75">
      <c r="A11" s="215" t="s">
        <v>180</v>
      </c>
      <c r="B11" s="216" t="s">
        <v>179</v>
      </c>
      <c r="C11" s="217"/>
      <c r="D11" s="218"/>
      <c r="E11" s="219"/>
    </row>
    <row r="12" spans="1:5" s="35" customFormat="1" ht="12.75">
      <c r="A12" s="215" t="s">
        <v>181</v>
      </c>
      <c r="B12" s="216" t="s">
        <v>140</v>
      </c>
      <c r="C12" s="217"/>
      <c r="D12" s="218">
        <v>-1401024.88</v>
      </c>
      <c r="E12" s="219"/>
    </row>
    <row r="13" spans="1:5" ht="12.75">
      <c r="A13" s="220" t="s">
        <v>198</v>
      </c>
      <c r="B13" s="221" t="s">
        <v>515</v>
      </c>
      <c r="C13" s="217" t="s">
        <v>186</v>
      </c>
      <c r="D13" s="222">
        <f>'RZiS - porownawczy'!D52</f>
        <v>798118.31</v>
      </c>
      <c r="E13" s="223">
        <v>-1401024.88</v>
      </c>
    </row>
    <row r="14" spans="1:5" s="35" customFormat="1" ht="12.75" customHeight="1">
      <c r="A14" s="215" t="s">
        <v>199</v>
      </c>
      <c r="B14" s="216" t="s">
        <v>273</v>
      </c>
      <c r="C14" s="217"/>
      <c r="D14" s="218"/>
      <c r="E14" s="219"/>
    </row>
    <row r="15" spans="1:5" s="35" customFormat="1" ht="12.75" customHeight="1">
      <c r="A15" s="215" t="s">
        <v>632</v>
      </c>
      <c r="B15" s="216" t="s">
        <v>141</v>
      </c>
      <c r="C15" s="217"/>
      <c r="D15" s="218">
        <f>D16+D24+D31+D50</f>
        <v>1414319.3800000001</v>
      </c>
      <c r="E15" s="219">
        <f>E16+E24+E31+E50</f>
        <v>1670651.3499999999</v>
      </c>
    </row>
    <row r="16" spans="1:5" ht="12.75">
      <c r="A16" s="220" t="s">
        <v>617</v>
      </c>
      <c r="B16" s="221" t="s">
        <v>142</v>
      </c>
      <c r="C16" s="217"/>
      <c r="D16" s="222">
        <f>D17+D18+D21</f>
        <v>0</v>
      </c>
      <c r="E16" s="223">
        <f>E17+E18+E21</f>
        <v>0</v>
      </c>
    </row>
    <row r="17" spans="1:5" s="60" customFormat="1" ht="12.75" customHeight="1">
      <c r="A17" s="220" t="s">
        <v>619</v>
      </c>
      <c r="B17" s="221" t="s">
        <v>159</v>
      </c>
      <c r="C17" s="224" t="s">
        <v>61</v>
      </c>
      <c r="D17" s="222"/>
      <c r="E17" s="223"/>
    </row>
    <row r="18" spans="1:5" ht="12.75">
      <c r="A18" s="220" t="s">
        <v>620</v>
      </c>
      <c r="B18" s="221" t="s">
        <v>160</v>
      </c>
      <c r="C18" s="217" t="s">
        <v>187</v>
      </c>
      <c r="D18" s="222">
        <f>SUM(D19:D20)</f>
        <v>0</v>
      </c>
      <c r="E18" s="223">
        <f>SUM(E19:E20)</f>
        <v>0</v>
      </c>
    </row>
    <row r="19" spans="1:5" ht="12.75">
      <c r="A19" s="220"/>
      <c r="B19" s="225" t="s">
        <v>535</v>
      </c>
      <c r="C19" s="217"/>
      <c r="D19" s="226"/>
      <c r="E19" s="227"/>
    </row>
    <row r="20" spans="1:5" ht="12.75">
      <c r="A20" s="220"/>
      <c r="B20" s="225" t="s">
        <v>536</v>
      </c>
      <c r="C20" s="217"/>
      <c r="D20" s="226"/>
      <c r="E20" s="227"/>
    </row>
    <row r="21" spans="1:5" ht="12.75">
      <c r="A21" s="220" t="s">
        <v>621</v>
      </c>
      <c r="B21" s="221" t="s">
        <v>410</v>
      </c>
      <c r="C21" s="217" t="s">
        <v>187</v>
      </c>
      <c r="D21" s="222">
        <f>SUM(D22:D23)</f>
        <v>0</v>
      </c>
      <c r="E21" s="223">
        <f>SUM(E22:E23)</f>
        <v>0</v>
      </c>
    </row>
    <row r="22" spans="1:5" ht="12.75">
      <c r="A22" s="220"/>
      <c r="B22" s="228" t="s">
        <v>533</v>
      </c>
      <c r="C22" s="217"/>
      <c r="D22" s="226"/>
      <c r="E22" s="227"/>
    </row>
    <row r="23" spans="1:5" ht="12.75">
      <c r="A23" s="220"/>
      <c r="B23" s="228" t="s">
        <v>534</v>
      </c>
      <c r="C23" s="217"/>
      <c r="D23" s="226"/>
      <c r="E23" s="227"/>
    </row>
    <row r="24" spans="1:5" ht="12.75">
      <c r="A24" s="220" t="s">
        <v>626</v>
      </c>
      <c r="B24" s="221" t="s">
        <v>161</v>
      </c>
      <c r="C24" s="217" t="s">
        <v>189</v>
      </c>
      <c r="D24" s="222">
        <f>D25+D26</f>
        <v>13817.55</v>
      </c>
      <c r="E24" s="223">
        <f>E25+E26</f>
        <v>4517.79</v>
      </c>
    </row>
    <row r="25" spans="1:5" s="60" customFormat="1" ht="12.75">
      <c r="A25" s="220" t="s">
        <v>619</v>
      </c>
      <c r="B25" s="221" t="s">
        <v>162</v>
      </c>
      <c r="C25" s="224"/>
      <c r="D25" s="222"/>
      <c r="E25" s="223"/>
    </row>
    <row r="26" spans="1:5" s="60" customFormat="1" ht="12.75">
      <c r="A26" s="220" t="s">
        <v>620</v>
      </c>
      <c r="B26" s="221" t="s">
        <v>163</v>
      </c>
      <c r="C26" s="224"/>
      <c r="D26" s="222">
        <f>SUM(D27:D30)</f>
        <v>13817.55</v>
      </c>
      <c r="E26" s="223">
        <f>SUM(E27:E30)</f>
        <v>4517.79</v>
      </c>
    </row>
    <row r="27" spans="1:5" s="59" customFormat="1" ht="12.75">
      <c r="A27" s="229" t="s">
        <v>298</v>
      </c>
      <c r="B27" s="230" t="s">
        <v>44</v>
      </c>
      <c r="C27" s="231"/>
      <c r="D27" s="232">
        <v>0</v>
      </c>
      <c r="E27" s="233"/>
    </row>
    <row r="28" spans="1:5" s="59" customFormat="1" ht="12.75">
      <c r="A28" s="229" t="s">
        <v>299</v>
      </c>
      <c r="B28" s="230" t="s">
        <v>45</v>
      </c>
      <c r="C28" s="231"/>
      <c r="D28" s="232"/>
      <c r="E28" s="233"/>
    </row>
    <row r="29" spans="1:5" s="59" customFormat="1" ht="12.75">
      <c r="A29" s="229" t="s">
        <v>300</v>
      </c>
      <c r="B29" s="230" t="s">
        <v>164</v>
      </c>
      <c r="C29" s="231"/>
      <c r="D29" s="232">
        <v>13817.55</v>
      </c>
      <c r="E29" s="233">
        <v>4517.79</v>
      </c>
    </row>
    <row r="30" spans="1:5" s="59" customFormat="1" ht="12.75">
      <c r="A30" s="229" t="s">
        <v>301</v>
      </c>
      <c r="B30" s="230" t="s">
        <v>302</v>
      </c>
      <c r="C30" s="231"/>
      <c r="D30" s="232"/>
      <c r="E30" s="233"/>
    </row>
    <row r="31" spans="1:5" ht="12.75">
      <c r="A31" s="220" t="s">
        <v>629</v>
      </c>
      <c r="B31" s="221" t="s">
        <v>185</v>
      </c>
      <c r="C31" s="217"/>
      <c r="D31" s="222">
        <f>D32+D37+D49</f>
        <v>1399496.9500000002</v>
      </c>
      <c r="E31" s="223">
        <f>E32+E37+E49</f>
        <v>1666133.5599999998</v>
      </c>
    </row>
    <row r="32" spans="1:5" s="60" customFormat="1" ht="12.75">
      <c r="A32" s="220" t="s">
        <v>619</v>
      </c>
      <c r="B32" s="221" t="s">
        <v>162</v>
      </c>
      <c r="C32" s="224"/>
      <c r="D32" s="222">
        <f>D33+D36</f>
        <v>0</v>
      </c>
      <c r="E32" s="223">
        <f>E33+E36</f>
        <v>0</v>
      </c>
    </row>
    <row r="33" spans="1:5" s="59" customFormat="1" ht="12.75">
      <c r="A33" s="229" t="s">
        <v>298</v>
      </c>
      <c r="B33" s="230" t="s">
        <v>518</v>
      </c>
      <c r="C33" s="231" t="s">
        <v>189</v>
      </c>
      <c r="D33" s="226">
        <f>SUM(D34:D35)</f>
        <v>0</v>
      </c>
      <c r="E33" s="227">
        <f>SUM(E34:E35)</f>
        <v>0</v>
      </c>
    </row>
    <row r="34" spans="1:5" s="59" customFormat="1" ht="12.75">
      <c r="A34" s="229"/>
      <c r="B34" s="225" t="s">
        <v>532</v>
      </c>
      <c r="C34" s="231"/>
      <c r="D34" s="232"/>
      <c r="E34" s="233"/>
    </row>
    <row r="35" spans="1:5" s="59" customFormat="1" ht="12.75">
      <c r="A35" s="229"/>
      <c r="B35" s="225" t="s">
        <v>531</v>
      </c>
      <c r="C35" s="231"/>
      <c r="D35" s="232"/>
      <c r="E35" s="233"/>
    </row>
    <row r="36" spans="1:5" s="59" customFormat="1" ht="12.75">
      <c r="A36" s="229" t="s">
        <v>299</v>
      </c>
      <c r="B36" s="230" t="s">
        <v>302</v>
      </c>
      <c r="C36" s="231"/>
      <c r="D36" s="232"/>
      <c r="E36" s="233"/>
    </row>
    <row r="37" spans="1:5" s="60" customFormat="1" ht="12.75">
      <c r="A37" s="220" t="s">
        <v>620</v>
      </c>
      <c r="B37" s="221" t="s">
        <v>163</v>
      </c>
      <c r="C37" s="224"/>
      <c r="D37" s="222">
        <f>SUM(D38:D41)+SUM(D44:D48)</f>
        <v>1399496.9500000002</v>
      </c>
      <c r="E37" s="223">
        <f>SUM(E38:E41)+SUM(E44:E48)</f>
        <v>1666133.5599999998</v>
      </c>
    </row>
    <row r="38" spans="1:5" s="59" customFormat="1" ht="12.75">
      <c r="A38" s="229" t="s">
        <v>298</v>
      </c>
      <c r="B38" s="230" t="s">
        <v>44</v>
      </c>
      <c r="C38" s="231" t="s">
        <v>189</v>
      </c>
      <c r="D38" s="232">
        <v>845419</v>
      </c>
      <c r="E38" s="233">
        <v>615617.07</v>
      </c>
    </row>
    <row r="39" spans="1:5" s="59" customFormat="1" ht="12.75">
      <c r="A39" s="229" t="s">
        <v>299</v>
      </c>
      <c r="B39" s="230" t="s">
        <v>45</v>
      </c>
      <c r="C39" s="231" t="s">
        <v>189</v>
      </c>
      <c r="D39" s="232"/>
      <c r="E39" s="233"/>
    </row>
    <row r="40" spans="1:5" s="59" customFormat="1" ht="12.75">
      <c r="A40" s="229" t="s">
        <v>300</v>
      </c>
      <c r="B40" s="230" t="s">
        <v>164</v>
      </c>
      <c r="C40" s="231"/>
      <c r="D40" s="232"/>
      <c r="E40" s="233"/>
    </row>
    <row r="41" spans="1:5" s="59" customFormat="1" ht="12.75">
      <c r="A41" s="229" t="s">
        <v>301</v>
      </c>
      <c r="B41" s="230" t="s">
        <v>518</v>
      </c>
      <c r="C41" s="231" t="s">
        <v>189</v>
      </c>
      <c r="D41" s="226">
        <f>SUM(D42:D43)</f>
        <v>507048.34</v>
      </c>
      <c r="E41" s="227">
        <f>SUM(E42:E43)</f>
        <v>1029672.6</v>
      </c>
    </row>
    <row r="42" spans="1:5" s="59" customFormat="1" ht="12.75">
      <c r="A42" s="229"/>
      <c r="B42" s="225" t="s">
        <v>532</v>
      </c>
      <c r="C42" s="231"/>
      <c r="D42" s="232">
        <v>507048.34</v>
      </c>
      <c r="E42" s="233">
        <v>1029672.6</v>
      </c>
    </row>
    <row r="43" spans="1:5" s="59" customFormat="1" ht="12.75">
      <c r="A43" s="229"/>
      <c r="B43" s="225" t="s">
        <v>531</v>
      </c>
      <c r="C43" s="231"/>
      <c r="D43" s="232"/>
      <c r="E43" s="233"/>
    </row>
    <row r="44" spans="1:5" s="59" customFormat="1" ht="12.75">
      <c r="A44" s="229" t="s">
        <v>304</v>
      </c>
      <c r="B44" s="230" t="s">
        <v>165</v>
      </c>
      <c r="C44" s="231"/>
      <c r="D44" s="232"/>
      <c r="E44" s="233"/>
    </row>
    <row r="45" spans="1:5" ht="12.75">
      <c r="A45" s="234" t="s">
        <v>308</v>
      </c>
      <c r="B45" s="235" t="s">
        <v>166</v>
      </c>
      <c r="C45" s="217"/>
      <c r="D45" s="226"/>
      <c r="E45" s="227"/>
    </row>
    <row r="46" spans="1:5" ht="12.75">
      <c r="A46" s="234" t="s">
        <v>310</v>
      </c>
      <c r="B46" s="235" t="s">
        <v>519</v>
      </c>
      <c r="C46" s="217"/>
      <c r="D46" s="226">
        <v>33944.29</v>
      </c>
      <c r="E46" s="227">
        <v>9283.01</v>
      </c>
    </row>
    <row r="47" spans="1:5" ht="12.75">
      <c r="A47" s="234" t="s">
        <v>479</v>
      </c>
      <c r="B47" s="235" t="s">
        <v>168</v>
      </c>
      <c r="C47" s="217"/>
      <c r="D47" s="226">
        <v>5437</v>
      </c>
      <c r="E47" s="227"/>
    </row>
    <row r="48" spans="1:5" ht="12.75">
      <c r="A48" s="234" t="s">
        <v>478</v>
      </c>
      <c r="B48" s="235" t="s">
        <v>302</v>
      </c>
      <c r="C48" s="217"/>
      <c r="D48" s="226">
        <v>7648.32</v>
      </c>
      <c r="E48" s="227">
        <v>11560.88</v>
      </c>
    </row>
    <row r="49" spans="1:5" ht="12.75">
      <c r="A49" s="220" t="s">
        <v>621</v>
      </c>
      <c r="B49" s="221" t="s">
        <v>411</v>
      </c>
      <c r="C49" s="217"/>
      <c r="D49" s="222"/>
      <c r="E49" s="223"/>
    </row>
    <row r="50" spans="1:5" s="35" customFormat="1" ht="12.75">
      <c r="A50" s="215" t="s">
        <v>630</v>
      </c>
      <c r="B50" s="216" t="s">
        <v>169</v>
      </c>
      <c r="C50" s="217"/>
      <c r="D50" s="218">
        <f>D51+D52</f>
        <v>1004.88</v>
      </c>
      <c r="E50" s="219">
        <f>E51+E52</f>
        <v>0</v>
      </c>
    </row>
    <row r="51" spans="1:5" ht="12.75">
      <c r="A51" s="234" t="s">
        <v>619</v>
      </c>
      <c r="B51" s="235" t="s">
        <v>597</v>
      </c>
      <c r="C51" s="217"/>
      <c r="D51" s="226"/>
      <c r="E51" s="227"/>
    </row>
    <row r="52" spans="1:5" ht="12.75">
      <c r="A52" s="234" t="s">
        <v>620</v>
      </c>
      <c r="B52" s="235" t="s">
        <v>172</v>
      </c>
      <c r="C52" s="217" t="s">
        <v>201</v>
      </c>
      <c r="D52" s="226">
        <f>SUM(D53:D54)</f>
        <v>1004.88</v>
      </c>
      <c r="E52" s="227">
        <f>SUM(E53:E54)</f>
        <v>0</v>
      </c>
    </row>
    <row r="53" spans="1:5" ht="12.75">
      <c r="A53" s="234"/>
      <c r="B53" s="228" t="s">
        <v>533</v>
      </c>
      <c r="C53" s="217"/>
      <c r="D53" s="226"/>
      <c r="E53" s="227"/>
    </row>
    <row r="54" spans="1:5" ht="12.75">
      <c r="A54" s="234"/>
      <c r="B54" s="228" t="s">
        <v>534</v>
      </c>
      <c r="C54" s="217"/>
      <c r="D54" s="226">
        <v>1004.88</v>
      </c>
      <c r="E54" s="227"/>
    </row>
    <row r="55" spans="1:5" s="35" customFormat="1" ht="13.5" thickBot="1">
      <c r="A55" s="394"/>
      <c r="B55" s="395" t="s">
        <v>598</v>
      </c>
      <c r="C55" s="396"/>
      <c r="D55" s="397">
        <f>D5+D15</f>
        <v>3861412.8100000005</v>
      </c>
      <c r="E55" s="398">
        <f>E5+E15</f>
        <v>2869626.4699999997</v>
      </c>
    </row>
    <row r="56" ht="66" customHeight="1" thickTop="1">
      <c r="A56" s="39"/>
    </row>
    <row r="57" ht="12.75">
      <c r="A57" s="39" t="s">
        <v>672</v>
      </c>
    </row>
    <row r="58" ht="21" customHeight="1"/>
    <row r="59" ht="12.75">
      <c r="A59" s="39" t="s">
        <v>492</v>
      </c>
    </row>
    <row r="60" ht="30" customHeight="1"/>
    <row r="61" spans="1:4" ht="12.75">
      <c r="A61" s="39" t="s">
        <v>493</v>
      </c>
      <c r="D61" s="39" t="s">
        <v>495</v>
      </c>
    </row>
    <row r="62" ht="30" customHeight="1">
      <c r="A62" s="39"/>
    </row>
    <row r="63" spans="1:4" ht="24" customHeight="1">
      <c r="A63" s="39" t="s">
        <v>494</v>
      </c>
      <c r="D63" s="39" t="s">
        <v>154</v>
      </c>
    </row>
    <row r="64" ht="30" customHeight="1"/>
    <row r="65" ht="12.75">
      <c r="A65" s="39" t="s">
        <v>496</v>
      </c>
    </row>
  </sheetData>
  <sheetProtection/>
  <mergeCells count="2">
    <mergeCell ref="A1:E1"/>
    <mergeCell ref="A2:E2"/>
  </mergeCells>
  <printOptions horizontalCentered="1"/>
  <pageMargins left="0.8661417322834646" right="0.7874015748031497" top="0.7874015748031497" bottom="0.5905511811023623" header="0.2755905511811024" footer="0.2755905511811024"/>
  <pageSetup horizontalDpi="300" verticalDpi="300" orientation="portrait" paperSize="9" scale="75" r:id="rId1"/>
  <headerFooter alignWithMargins="0">
    <oddHeader>&amp;LVERIORI SA&amp;RSprawozdanie finansowe za okres 01.01.2019 r. - 31.12.2019 r.</oddHeader>
    <oddFooter>&amp;R&amp;P
</oddFooter>
  </headerFooter>
  <colBreaks count="1" manualBreakCount="1">
    <brk id="5" max="65535" man="1"/>
  </colBreaks>
</worksheet>
</file>

<file path=xl/worksheets/sheet4.xml><?xml version="1.0" encoding="utf-8"?>
<worksheet xmlns="http://schemas.openxmlformats.org/spreadsheetml/2006/main" xmlns:r="http://schemas.openxmlformats.org/officeDocument/2006/relationships">
  <dimension ref="A1:E62"/>
  <sheetViews>
    <sheetView showGridLines="0" view="pageLayout" zoomScaleSheetLayoutView="75" workbookViewId="0" topLeftCell="A1">
      <selection activeCell="B53" sqref="B53"/>
    </sheetView>
  </sheetViews>
  <sheetFormatPr defaultColWidth="9.140625" defaultRowHeight="12.75"/>
  <cols>
    <col min="1" max="1" width="5.57421875" style="3" customWidth="1"/>
    <col min="2" max="2" width="51.140625" style="2" customWidth="1"/>
    <col min="3" max="3" width="6.28125" style="4" customWidth="1"/>
    <col min="4" max="5" width="16.7109375" style="7" customWidth="1"/>
    <col min="6" max="16384" width="8.8515625" style="7" customWidth="1"/>
  </cols>
  <sheetData>
    <row r="1" spans="1:5" s="51" customFormat="1" ht="15.75">
      <c r="A1" s="653" t="s">
        <v>366</v>
      </c>
      <c r="B1" s="653"/>
      <c r="C1" s="49"/>
      <c r="D1" s="50"/>
      <c r="E1" s="50"/>
    </row>
    <row r="2" spans="1:5" s="51" customFormat="1" ht="13.5" customHeight="1" thickBot="1">
      <c r="A2" s="45"/>
      <c r="B2" s="48"/>
      <c r="C2" s="49"/>
      <c r="D2" s="50"/>
      <c r="E2" s="50"/>
    </row>
    <row r="3" spans="1:5" s="68" customFormat="1" ht="18.75" customHeight="1" thickTop="1">
      <c r="A3" s="658" t="s">
        <v>613</v>
      </c>
      <c r="B3" s="656" t="s">
        <v>614</v>
      </c>
      <c r="C3" s="654" t="s">
        <v>190</v>
      </c>
      <c r="D3" s="407" t="s">
        <v>191</v>
      </c>
      <c r="E3" s="408"/>
    </row>
    <row r="4" spans="1:5" s="69" customFormat="1" ht="9.75">
      <c r="A4" s="659"/>
      <c r="B4" s="657"/>
      <c r="C4" s="655"/>
      <c r="D4" s="409" t="s">
        <v>924</v>
      </c>
      <c r="E4" s="410" t="s">
        <v>856</v>
      </c>
    </row>
    <row r="5" spans="1:5" s="8" customFormat="1" ht="12.75">
      <c r="A5" s="203" t="s">
        <v>616</v>
      </c>
      <c r="B5" s="204" t="s">
        <v>252</v>
      </c>
      <c r="C5" s="205" t="s">
        <v>192</v>
      </c>
      <c r="D5" s="236">
        <f>SUM(D7:D10)</f>
        <v>3016644.11</v>
      </c>
      <c r="E5" s="237">
        <f>SUM(E7:E10)</f>
        <v>0</v>
      </c>
    </row>
    <row r="6" spans="1:5" s="126" customFormat="1" ht="12.75">
      <c r="A6" s="238" t="s">
        <v>415</v>
      </c>
      <c r="B6" s="239" t="s">
        <v>416</v>
      </c>
      <c r="C6" s="240"/>
      <c r="D6" s="241"/>
      <c r="E6" s="242"/>
    </row>
    <row r="7" spans="1:5" ht="12.75">
      <c r="A7" s="208" t="s">
        <v>617</v>
      </c>
      <c r="B7" s="209" t="s">
        <v>155</v>
      </c>
      <c r="C7" s="213"/>
      <c r="D7" s="243">
        <v>3016644.11</v>
      </c>
      <c r="E7" s="244"/>
    </row>
    <row r="8" spans="1:5" ht="26.25">
      <c r="A8" s="208" t="s">
        <v>626</v>
      </c>
      <c r="B8" s="209" t="s">
        <v>482</v>
      </c>
      <c r="C8" s="213"/>
      <c r="D8" s="243"/>
      <c r="E8" s="244"/>
    </row>
    <row r="9" spans="1:5" ht="12.75" customHeight="1">
      <c r="A9" s="208" t="s">
        <v>629</v>
      </c>
      <c r="B9" s="209" t="s">
        <v>483</v>
      </c>
      <c r="C9" s="213"/>
      <c r="D9" s="243"/>
      <c r="E9" s="244"/>
    </row>
    <row r="10" spans="1:5" ht="13.5" customHeight="1">
      <c r="A10" s="208" t="s">
        <v>630</v>
      </c>
      <c r="B10" s="209" t="s">
        <v>156</v>
      </c>
      <c r="C10" s="213"/>
      <c r="D10" s="243"/>
      <c r="E10" s="244"/>
    </row>
    <row r="11" spans="1:5" s="8" customFormat="1" ht="12.75">
      <c r="A11" s="203" t="s">
        <v>632</v>
      </c>
      <c r="B11" s="204" t="s">
        <v>484</v>
      </c>
      <c r="C11" s="205"/>
      <c r="D11" s="236">
        <f>SUM(D12:D20)-D16</f>
        <v>2036368.17</v>
      </c>
      <c r="E11" s="237">
        <f>SUM(E12:E20)-E16</f>
        <v>1318057.25</v>
      </c>
    </row>
    <row r="12" spans="1:5" ht="12.75">
      <c r="A12" s="208" t="s">
        <v>617</v>
      </c>
      <c r="B12" s="209" t="s">
        <v>194</v>
      </c>
      <c r="C12" s="213"/>
      <c r="D12" s="243">
        <v>48569.62</v>
      </c>
      <c r="E12" s="244">
        <v>28051.71</v>
      </c>
    </row>
    <row r="13" spans="1:5" ht="12.75">
      <c r="A13" s="208" t="s">
        <v>626</v>
      </c>
      <c r="B13" s="209" t="s">
        <v>485</v>
      </c>
      <c r="C13" s="213"/>
      <c r="D13" s="243">
        <v>148097.77</v>
      </c>
      <c r="E13" s="244">
        <v>130253.96</v>
      </c>
    </row>
    <row r="14" spans="1:5" ht="12.75">
      <c r="A14" s="208" t="s">
        <v>629</v>
      </c>
      <c r="B14" s="209" t="s">
        <v>486</v>
      </c>
      <c r="C14" s="213"/>
      <c r="D14" s="243">
        <v>1065325.21</v>
      </c>
      <c r="E14" s="244">
        <v>827896.82</v>
      </c>
    </row>
    <row r="15" spans="1:5" ht="12.75">
      <c r="A15" s="208" t="s">
        <v>630</v>
      </c>
      <c r="B15" s="209" t="s">
        <v>487</v>
      </c>
      <c r="C15" s="213"/>
      <c r="D15" s="243">
        <v>3114.52</v>
      </c>
      <c r="E15" s="244">
        <v>3081</v>
      </c>
    </row>
    <row r="16" spans="1:5" s="126" customFormat="1" ht="12.75">
      <c r="A16" s="238"/>
      <c r="B16" s="245" t="s">
        <v>488</v>
      </c>
      <c r="C16" s="240"/>
      <c r="D16" s="241"/>
      <c r="E16" s="242"/>
    </row>
    <row r="17" spans="1:5" ht="12.75">
      <c r="A17" s="208" t="s">
        <v>178</v>
      </c>
      <c r="B17" s="209" t="s">
        <v>489</v>
      </c>
      <c r="C17" s="213"/>
      <c r="D17" s="243">
        <v>468734.81</v>
      </c>
      <c r="E17" s="244">
        <v>211351.31</v>
      </c>
    </row>
    <row r="18" spans="1:5" ht="12.75">
      <c r="A18" s="208" t="s">
        <v>180</v>
      </c>
      <c r="B18" s="209" t="s">
        <v>490</v>
      </c>
      <c r="C18" s="213"/>
      <c r="D18" s="243">
        <v>42555.32</v>
      </c>
      <c r="E18" s="244">
        <v>51101.67</v>
      </c>
    </row>
    <row r="19" spans="1:5" ht="12.75">
      <c r="A19" s="208" t="s">
        <v>181</v>
      </c>
      <c r="B19" s="209" t="s">
        <v>491</v>
      </c>
      <c r="C19" s="213"/>
      <c r="D19" s="243">
        <v>259970.92</v>
      </c>
      <c r="E19" s="244">
        <v>66320.78</v>
      </c>
    </row>
    <row r="20" spans="1:5" ht="12.75">
      <c r="A20" s="208" t="s">
        <v>198</v>
      </c>
      <c r="B20" s="209" t="s">
        <v>193</v>
      </c>
      <c r="C20" s="213"/>
      <c r="D20" s="243">
        <v>0</v>
      </c>
      <c r="E20" s="244"/>
    </row>
    <row r="21" spans="1:5" s="8" customFormat="1" ht="12.75">
      <c r="A21" s="203" t="s">
        <v>170</v>
      </c>
      <c r="B21" s="204" t="s">
        <v>525</v>
      </c>
      <c r="C21" s="205"/>
      <c r="D21" s="236">
        <f>D5-D11</f>
        <v>980275.94</v>
      </c>
      <c r="E21" s="237">
        <f>E5-E11</f>
        <v>-1318057.25</v>
      </c>
    </row>
    <row r="22" spans="1:5" s="8" customFormat="1" ht="12.75">
      <c r="A22" s="203" t="s">
        <v>184</v>
      </c>
      <c r="B22" s="204" t="s">
        <v>203</v>
      </c>
      <c r="C22" s="205" t="s">
        <v>202</v>
      </c>
      <c r="D22" s="236">
        <f>SUM(D23:D25)</f>
        <v>344399</v>
      </c>
      <c r="E22" s="237">
        <f>SUM(E23:E25)</f>
        <v>246.88</v>
      </c>
    </row>
    <row r="23" spans="1:5" ht="12.75">
      <c r="A23" s="208" t="s">
        <v>617</v>
      </c>
      <c r="B23" s="209" t="s">
        <v>419</v>
      </c>
      <c r="C23" s="213"/>
      <c r="D23" s="243">
        <v>17399.37</v>
      </c>
      <c r="E23" s="244"/>
    </row>
    <row r="24" spans="1:5" ht="12.75">
      <c r="A24" s="208" t="s">
        <v>626</v>
      </c>
      <c r="B24" s="209" t="s">
        <v>205</v>
      </c>
      <c r="C24" s="213"/>
      <c r="D24" s="243"/>
      <c r="E24" s="244"/>
    </row>
    <row r="25" spans="1:5" ht="12.75">
      <c r="A25" s="208" t="s">
        <v>629</v>
      </c>
      <c r="B25" s="209" t="s">
        <v>420</v>
      </c>
      <c r="C25" s="205"/>
      <c r="D25" s="243">
        <v>326999.63</v>
      </c>
      <c r="E25" s="244">
        <v>246.88</v>
      </c>
    </row>
    <row r="26" spans="1:5" s="8" customFormat="1" ht="12.75">
      <c r="A26" s="203" t="s">
        <v>188</v>
      </c>
      <c r="B26" s="204" t="s">
        <v>195</v>
      </c>
      <c r="C26" s="205" t="s">
        <v>204</v>
      </c>
      <c r="D26" s="236">
        <f>SUM(D27:D29)</f>
        <v>1.72</v>
      </c>
      <c r="E26" s="237">
        <f>SUM(E27:E29)</f>
        <v>2.43</v>
      </c>
    </row>
    <row r="27" spans="1:5" ht="12.75" customHeight="1">
      <c r="A27" s="208" t="s">
        <v>617</v>
      </c>
      <c r="B27" s="209" t="s">
        <v>453</v>
      </c>
      <c r="C27" s="205"/>
      <c r="D27" s="243"/>
      <c r="E27" s="244"/>
    </row>
    <row r="28" spans="1:5" ht="12.75">
      <c r="A28" s="208" t="s">
        <v>626</v>
      </c>
      <c r="B28" s="209" t="s">
        <v>454</v>
      </c>
      <c r="C28" s="205"/>
      <c r="D28" s="243"/>
      <c r="E28" s="244"/>
    </row>
    <row r="29" spans="1:5" ht="12.75">
      <c r="A29" s="208" t="s">
        <v>629</v>
      </c>
      <c r="B29" s="209" t="s">
        <v>408</v>
      </c>
      <c r="C29" s="205"/>
      <c r="D29" s="243">
        <v>1.72</v>
      </c>
      <c r="E29" s="244">
        <v>2.43</v>
      </c>
    </row>
    <row r="30" spans="1:5" s="8" customFormat="1" ht="12.75">
      <c r="A30" s="203" t="s">
        <v>214</v>
      </c>
      <c r="B30" s="204" t="s">
        <v>524</v>
      </c>
      <c r="C30" s="205"/>
      <c r="D30" s="236">
        <f>D21+D22-D26</f>
        <v>1324673.22</v>
      </c>
      <c r="E30" s="237">
        <f>E21+E22-E26</f>
        <v>-1317812.8</v>
      </c>
    </row>
    <row r="31" spans="1:5" s="8" customFormat="1" ht="12.75">
      <c r="A31" s="203" t="s">
        <v>418</v>
      </c>
      <c r="B31" s="204" t="s">
        <v>206</v>
      </c>
      <c r="C31" s="205"/>
      <c r="D31" s="236">
        <f>D32+D34+D36+D37+D38</f>
        <v>1095</v>
      </c>
      <c r="E31" s="237">
        <f>E32+E34+E36+E37+E38</f>
        <v>0</v>
      </c>
    </row>
    <row r="32" spans="1:5" ht="12.75">
      <c r="A32" s="208" t="s">
        <v>617</v>
      </c>
      <c r="B32" s="209" t="s">
        <v>457</v>
      </c>
      <c r="C32" s="213"/>
      <c r="D32" s="243"/>
      <c r="E32" s="244"/>
    </row>
    <row r="33" spans="1:5" s="126" customFormat="1" ht="12.75">
      <c r="A33" s="238" t="s">
        <v>415</v>
      </c>
      <c r="B33" s="239" t="s">
        <v>416</v>
      </c>
      <c r="C33" s="240"/>
      <c r="D33" s="241"/>
      <c r="E33" s="242"/>
    </row>
    <row r="34" spans="1:5" ht="12.75">
      <c r="A34" s="208" t="s">
        <v>626</v>
      </c>
      <c r="B34" s="209" t="s">
        <v>458</v>
      </c>
      <c r="C34" s="205" t="s">
        <v>336</v>
      </c>
      <c r="D34" s="243">
        <v>1095</v>
      </c>
      <c r="E34" s="244"/>
    </row>
    <row r="35" spans="1:5" s="126" customFormat="1" ht="12.75">
      <c r="A35" s="238" t="s">
        <v>415</v>
      </c>
      <c r="B35" s="239" t="s">
        <v>416</v>
      </c>
      <c r="C35" s="240"/>
      <c r="D35" s="241"/>
      <c r="E35" s="242"/>
    </row>
    <row r="36" spans="1:5" ht="12.75">
      <c r="A36" s="208" t="s">
        <v>629</v>
      </c>
      <c r="B36" s="209" t="s">
        <v>459</v>
      </c>
      <c r="C36" s="213"/>
      <c r="D36" s="243"/>
      <c r="E36" s="244"/>
    </row>
    <row r="37" spans="1:5" ht="12.75">
      <c r="A37" s="208" t="s">
        <v>630</v>
      </c>
      <c r="B37" s="209" t="s">
        <v>460</v>
      </c>
      <c r="C37" s="205" t="s">
        <v>336</v>
      </c>
      <c r="D37" s="243"/>
      <c r="E37" s="244"/>
    </row>
    <row r="38" spans="1:5" ht="12.75">
      <c r="A38" s="208" t="s">
        <v>178</v>
      </c>
      <c r="B38" s="209" t="s">
        <v>475</v>
      </c>
      <c r="C38" s="205" t="s">
        <v>336</v>
      </c>
      <c r="D38" s="243">
        <v>0</v>
      </c>
      <c r="E38" s="244"/>
    </row>
    <row r="39" spans="1:5" s="8" customFormat="1" ht="12.75">
      <c r="A39" s="203" t="s">
        <v>421</v>
      </c>
      <c r="B39" s="204" t="s">
        <v>196</v>
      </c>
      <c r="C39" s="205"/>
      <c r="D39" s="236">
        <f>D40+D42+D43+D44</f>
        <v>512605.91</v>
      </c>
      <c r="E39" s="237">
        <f>E40+E42+E43+E44</f>
        <v>83212.08</v>
      </c>
    </row>
    <row r="40" spans="1:5" ht="12.75">
      <c r="A40" s="208" t="s">
        <v>617</v>
      </c>
      <c r="B40" s="209" t="s">
        <v>458</v>
      </c>
      <c r="C40" s="205" t="s">
        <v>227</v>
      </c>
      <c r="D40" s="243">
        <v>57468</v>
      </c>
      <c r="E40" s="244">
        <v>1771.94</v>
      </c>
    </row>
    <row r="41" spans="1:5" s="126" customFormat="1" ht="12.75">
      <c r="A41" s="238" t="s">
        <v>415</v>
      </c>
      <c r="B41" s="239" t="s">
        <v>462</v>
      </c>
      <c r="C41" s="240"/>
      <c r="D41" s="241"/>
      <c r="E41" s="242"/>
    </row>
    <row r="42" spans="1:5" ht="12.75">
      <c r="A42" s="208" t="s">
        <v>626</v>
      </c>
      <c r="B42" s="209" t="s">
        <v>463</v>
      </c>
      <c r="C42" s="213"/>
      <c r="D42" s="243">
        <v>100002</v>
      </c>
      <c r="E42" s="244"/>
    </row>
    <row r="43" spans="1:5" ht="12.75">
      <c r="A43" s="208" t="s">
        <v>629</v>
      </c>
      <c r="B43" s="209" t="s">
        <v>460</v>
      </c>
      <c r="C43" s="205" t="s">
        <v>227</v>
      </c>
      <c r="D43" s="243"/>
      <c r="E43" s="244"/>
    </row>
    <row r="44" spans="1:5" ht="12.75">
      <c r="A44" s="208" t="s">
        <v>630</v>
      </c>
      <c r="B44" s="209" t="s">
        <v>475</v>
      </c>
      <c r="C44" s="205" t="s">
        <v>227</v>
      </c>
      <c r="D44" s="243">
        <v>355135.91</v>
      </c>
      <c r="E44" s="244">
        <v>81440.14</v>
      </c>
    </row>
    <row r="45" spans="1:5" s="8" customFormat="1" ht="12.75">
      <c r="A45" s="203" t="s">
        <v>617</v>
      </c>
      <c r="B45" s="204" t="s">
        <v>523</v>
      </c>
      <c r="C45" s="205"/>
      <c r="D45" s="236">
        <f>D30+D31-D39</f>
        <v>813162.31</v>
      </c>
      <c r="E45" s="237">
        <f>E30+E31-E39</f>
        <v>-1401024.8800000001</v>
      </c>
    </row>
    <row r="46" spans="1:5" s="8" customFormat="1" ht="12.75">
      <c r="A46" s="203" t="s">
        <v>456</v>
      </c>
      <c r="B46" s="204" t="s">
        <v>522</v>
      </c>
      <c r="C46" s="205" t="s">
        <v>228</v>
      </c>
      <c r="D46" s="236">
        <f>D47-D48</f>
        <v>0</v>
      </c>
      <c r="E46" s="237">
        <f>E47-E48</f>
        <v>0</v>
      </c>
    </row>
    <row r="47" spans="1:5" ht="12.75">
      <c r="A47" s="208" t="s">
        <v>617</v>
      </c>
      <c r="B47" s="209" t="s">
        <v>207</v>
      </c>
      <c r="C47" s="213"/>
      <c r="D47" s="243"/>
      <c r="E47" s="244"/>
    </row>
    <row r="48" spans="1:5" ht="12.75">
      <c r="A48" s="208" t="s">
        <v>626</v>
      </c>
      <c r="B48" s="209" t="s">
        <v>197</v>
      </c>
      <c r="C48" s="213"/>
      <c r="D48" s="243"/>
      <c r="E48" s="244"/>
    </row>
    <row r="49" spans="1:5" s="8" customFormat="1" ht="12.75">
      <c r="A49" s="203" t="s">
        <v>461</v>
      </c>
      <c r="B49" s="204" t="s">
        <v>521</v>
      </c>
      <c r="C49" s="205"/>
      <c r="D49" s="236">
        <f>D45+D46</f>
        <v>813162.31</v>
      </c>
      <c r="E49" s="237">
        <f>E45+E46</f>
        <v>-1401024.8800000001</v>
      </c>
    </row>
    <row r="50" spans="1:5" s="8" customFormat="1" ht="12.75">
      <c r="A50" s="203" t="s">
        <v>464</v>
      </c>
      <c r="B50" s="204" t="s">
        <v>480</v>
      </c>
      <c r="C50" s="205" t="s">
        <v>62</v>
      </c>
      <c r="D50" s="236">
        <v>15044</v>
      </c>
      <c r="E50" s="237"/>
    </row>
    <row r="51" spans="1:5" s="8" customFormat="1" ht="12.75" customHeight="1">
      <c r="A51" s="203" t="s">
        <v>466</v>
      </c>
      <c r="B51" s="204" t="s">
        <v>472</v>
      </c>
      <c r="C51" s="205"/>
      <c r="D51" s="236"/>
      <c r="E51" s="237"/>
    </row>
    <row r="52" spans="1:5" s="8" customFormat="1" ht="13.5" thickBot="1">
      <c r="A52" s="402" t="s">
        <v>468</v>
      </c>
      <c r="B52" s="403" t="s">
        <v>520</v>
      </c>
      <c r="C52" s="404"/>
      <c r="D52" s="405">
        <f>D49-D50-D51</f>
        <v>798118.31</v>
      </c>
      <c r="E52" s="406">
        <f>E49-E50-E51</f>
        <v>-1401024.8800000001</v>
      </c>
    </row>
    <row r="53" ht="65.25" customHeight="1" thickTop="1"/>
    <row r="54" ht="12.75">
      <c r="A54" s="41" t="s">
        <v>673</v>
      </c>
    </row>
    <row r="55" ht="21" customHeight="1"/>
    <row r="56" ht="12.75">
      <c r="A56" s="41" t="s">
        <v>497</v>
      </c>
    </row>
    <row r="57" ht="30" customHeight="1"/>
    <row r="58" spans="1:4" s="34" customFormat="1" ht="12.75">
      <c r="A58" s="39" t="s">
        <v>493</v>
      </c>
      <c r="B58" s="37"/>
      <c r="C58" s="38"/>
      <c r="D58" s="39" t="s">
        <v>495</v>
      </c>
    </row>
    <row r="59" spans="1:3" s="34" customFormat="1" ht="30" customHeight="1">
      <c r="A59" s="39"/>
      <c r="B59" s="37"/>
      <c r="C59" s="38"/>
    </row>
    <row r="60" spans="1:4" s="34" customFormat="1" ht="24" customHeight="1">
      <c r="A60" s="39" t="s">
        <v>494</v>
      </c>
      <c r="B60" s="37"/>
      <c r="C60" s="38"/>
      <c r="D60" s="39" t="s">
        <v>154</v>
      </c>
    </row>
    <row r="61" ht="30" customHeight="1"/>
    <row r="62" ht="12.75">
      <c r="A62" s="41" t="s">
        <v>498</v>
      </c>
    </row>
  </sheetData>
  <sheetProtection/>
  <mergeCells count="4">
    <mergeCell ref="A1:B1"/>
    <mergeCell ref="C3:C4"/>
    <mergeCell ref="B3:B4"/>
    <mergeCell ref="A3:A4"/>
  </mergeCells>
  <printOptions horizontalCentered="1"/>
  <pageMargins left="0.8661417322834646" right="0.7874015748031497" top="0.7874015748031497" bottom="0.5905511811023623" header="0.2755905511811024" footer="0.2755905511811024"/>
  <pageSetup horizontalDpi="300" verticalDpi="300" orientation="portrait" paperSize="9" scale="75" r:id="rId1"/>
  <headerFooter alignWithMargins="0">
    <oddHeader>&amp;LVERIORI SA&amp;RSprawozdanie finansowe za okres 01.01.2019 r. - 31.12.2019 r.</oddHeader>
    <oddFooter>&amp;R&amp;P
</oddFooter>
  </headerFooter>
</worksheet>
</file>

<file path=xl/worksheets/sheet5.xml><?xml version="1.0" encoding="utf-8"?>
<worksheet xmlns="http://schemas.openxmlformats.org/spreadsheetml/2006/main" xmlns:r="http://schemas.openxmlformats.org/officeDocument/2006/relationships">
  <dimension ref="A1:E57"/>
  <sheetViews>
    <sheetView view="pageBreakPreview" zoomScale="75" zoomScaleSheetLayoutView="75" zoomScalePageLayoutView="0" workbookViewId="0" topLeftCell="A1">
      <selection activeCell="A1" sqref="A1:B1"/>
    </sheetView>
  </sheetViews>
  <sheetFormatPr defaultColWidth="9.140625" defaultRowHeight="12.75"/>
  <cols>
    <col min="1" max="1" width="5.57421875" style="3" customWidth="1"/>
    <col min="2" max="2" width="56.28125" style="2" customWidth="1"/>
    <col min="3" max="3" width="6.28125" style="4" customWidth="1"/>
    <col min="4" max="5" width="16.7109375" style="7" customWidth="1"/>
    <col min="6" max="16384" width="8.8515625" style="7" customWidth="1"/>
  </cols>
  <sheetData>
    <row r="1" spans="1:5" s="51" customFormat="1" ht="15.75">
      <c r="A1" s="653" t="s">
        <v>218</v>
      </c>
      <c r="B1" s="653"/>
      <c r="C1" s="49"/>
      <c r="D1" s="50"/>
      <c r="E1" s="50"/>
    </row>
    <row r="2" spans="1:5" s="51" customFormat="1" ht="16.5" thickBot="1">
      <c r="A2" s="45"/>
      <c r="B2" s="48"/>
      <c r="C2" s="49"/>
      <c r="D2" s="50"/>
      <c r="E2" s="50"/>
    </row>
    <row r="3" spans="1:5" s="68" customFormat="1" ht="18.75" customHeight="1" thickTop="1">
      <c r="A3" s="658" t="s">
        <v>613</v>
      </c>
      <c r="B3" s="656" t="s">
        <v>614</v>
      </c>
      <c r="C3" s="654" t="s">
        <v>190</v>
      </c>
      <c r="D3" s="407" t="s">
        <v>191</v>
      </c>
      <c r="E3" s="408"/>
    </row>
    <row r="4" spans="1:5" s="69" customFormat="1" ht="9.75">
      <c r="A4" s="659"/>
      <c r="B4" s="657"/>
      <c r="C4" s="655"/>
      <c r="D4" s="409" t="s">
        <v>516</v>
      </c>
      <c r="E4" s="410" t="s">
        <v>822</v>
      </c>
    </row>
    <row r="5" spans="1:5" s="8" customFormat="1" ht="27" customHeight="1">
      <c r="A5" s="203" t="s">
        <v>616</v>
      </c>
      <c r="B5" s="204" t="s">
        <v>274</v>
      </c>
      <c r="C5" s="205" t="s">
        <v>192</v>
      </c>
      <c r="D5" s="236">
        <f>D7+D8</f>
        <v>0</v>
      </c>
      <c r="E5" s="237">
        <f>E7+E8</f>
        <v>0</v>
      </c>
    </row>
    <row r="6" spans="1:5" s="126" customFormat="1" ht="12.75">
      <c r="A6" s="238" t="s">
        <v>415</v>
      </c>
      <c r="B6" s="239" t="s">
        <v>416</v>
      </c>
      <c r="C6" s="240"/>
      <c r="D6" s="241"/>
      <c r="E6" s="242"/>
    </row>
    <row r="7" spans="1:5" ht="12.75">
      <c r="A7" s="208" t="s">
        <v>617</v>
      </c>
      <c r="B7" s="209" t="s">
        <v>219</v>
      </c>
      <c r="C7" s="213"/>
      <c r="D7" s="243"/>
      <c r="E7" s="244"/>
    </row>
    <row r="8" spans="1:5" ht="13.5" customHeight="1">
      <c r="A8" s="208" t="s">
        <v>626</v>
      </c>
      <c r="B8" s="209" t="s">
        <v>220</v>
      </c>
      <c r="C8" s="213"/>
      <c r="D8" s="243"/>
      <c r="E8" s="244"/>
    </row>
    <row r="9" spans="1:5" s="8" customFormat="1" ht="12.75" customHeight="1">
      <c r="A9" s="203" t="s">
        <v>632</v>
      </c>
      <c r="B9" s="204" t="s">
        <v>221</v>
      </c>
      <c r="C9" s="205" t="s">
        <v>192</v>
      </c>
      <c r="D9" s="236">
        <f>D11+D12</f>
        <v>0</v>
      </c>
      <c r="E9" s="237">
        <f>E11+E12</f>
        <v>0</v>
      </c>
    </row>
    <row r="10" spans="1:5" s="126" customFormat="1" ht="11.25" customHeight="1">
      <c r="A10" s="238" t="s">
        <v>415</v>
      </c>
      <c r="B10" s="239" t="s">
        <v>222</v>
      </c>
      <c r="C10" s="240"/>
      <c r="D10" s="241"/>
      <c r="E10" s="242"/>
    </row>
    <row r="11" spans="1:5" ht="12.75">
      <c r="A11" s="208" t="s">
        <v>617</v>
      </c>
      <c r="B11" s="209" t="s">
        <v>223</v>
      </c>
      <c r="C11" s="213"/>
      <c r="D11" s="243"/>
      <c r="E11" s="244"/>
    </row>
    <row r="12" spans="1:5" ht="12.75">
      <c r="A12" s="208" t="s">
        <v>626</v>
      </c>
      <c r="B12" s="209" t="s">
        <v>193</v>
      </c>
      <c r="C12" s="213"/>
      <c r="D12" s="243"/>
      <c r="E12" s="244"/>
    </row>
    <row r="13" spans="1:5" s="8" customFormat="1" ht="12.75">
      <c r="A13" s="203" t="s">
        <v>170</v>
      </c>
      <c r="B13" s="204" t="s">
        <v>224</v>
      </c>
      <c r="C13" s="205"/>
      <c r="D13" s="236">
        <f>D5-D9</f>
        <v>0</v>
      </c>
      <c r="E13" s="237">
        <f>E5-E9</f>
        <v>0</v>
      </c>
    </row>
    <row r="14" spans="1:5" s="8" customFormat="1" ht="12" customHeight="1">
      <c r="A14" s="203" t="s">
        <v>184</v>
      </c>
      <c r="B14" s="204" t="s">
        <v>225</v>
      </c>
      <c r="C14" s="205"/>
      <c r="D14" s="236"/>
      <c r="E14" s="237"/>
    </row>
    <row r="15" spans="1:5" s="8" customFormat="1" ht="12.75">
      <c r="A15" s="203" t="s">
        <v>188</v>
      </c>
      <c r="B15" s="204" t="s">
        <v>226</v>
      </c>
      <c r="C15" s="205"/>
      <c r="D15" s="236"/>
      <c r="E15" s="237"/>
    </row>
    <row r="16" spans="1:5" s="8" customFormat="1" ht="12.75">
      <c r="A16" s="203" t="s">
        <v>214</v>
      </c>
      <c r="B16" s="204" t="s">
        <v>417</v>
      </c>
      <c r="C16" s="205"/>
      <c r="D16" s="236">
        <f>D13-D14-D15</f>
        <v>0</v>
      </c>
      <c r="E16" s="237">
        <f>E13-E14-E15</f>
        <v>0</v>
      </c>
    </row>
    <row r="17" spans="1:5" s="8" customFormat="1" ht="12.75">
      <c r="A17" s="203" t="s">
        <v>418</v>
      </c>
      <c r="B17" s="204" t="s">
        <v>203</v>
      </c>
      <c r="C17" s="205" t="s">
        <v>202</v>
      </c>
      <c r="D17" s="236">
        <f>SUM(D18:D20)</f>
        <v>0</v>
      </c>
      <c r="E17" s="237">
        <f>SUM(E18:E20)</f>
        <v>0</v>
      </c>
    </row>
    <row r="18" spans="1:5" ht="12.75">
      <c r="A18" s="208" t="s">
        <v>617</v>
      </c>
      <c r="B18" s="209" t="s">
        <v>419</v>
      </c>
      <c r="C18" s="213"/>
      <c r="D18" s="243"/>
      <c r="E18" s="244"/>
    </row>
    <row r="19" spans="1:5" ht="12.75">
      <c r="A19" s="208" t="s">
        <v>626</v>
      </c>
      <c r="B19" s="209" t="s">
        <v>205</v>
      </c>
      <c r="C19" s="213"/>
      <c r="D19" s="243"/>
      <c r="E19" s="244"/>
    </row>
    <row r="20" spans="1:5" ht="12.75">
      <c r="A20" s="208" t="s">
        <v>629</v>
      </c>
      <c r="B20" s="209" t="s">
        <v>420</v>
      </c>
      <c r="C20" s="205"/>
      <c r="D20" s="243"/>
      <c r="E20" s="244"/>
    </row>
    <row r="21" spans="1:5" s="8" customFormat="1" ht="12.75">
      <c r="A21" s="203" t="s">
        <v>421</v>
      </c>
      <c r="B21" s="204" t="s">
        <v>195</v>
      </c>
      <c r="C21" s="205" t="s">
        <v>204</v>
      </c>
      <c r="D21" s="236">
        <f>SUM(D22:D24)</f>
        <v>0</v>
      </c>
      <c r="E21" s="237">
        <f>SUM(E22:E24)</f>
        <v>0</v>
      </c>
    </row>
    <row r="22" spans="1:5" ht="12.75" customHeight="1">
      <c r="A22" s="208" t="s">
        <v>617</v>
      </c>
      <c r="B22" s="209" t="s">
        <v>453</v>
      </c>
      <c r="C22" s="205"/>
      <c r="D22" s="243"/>
      <c r="E22" s="244"/>
    </row>
    <row r="23" spans="1:5" ht="12.75">
      <c r="A23" s="208" t="s">
        <v>626</v>
      </c>
      <c r="B23" s="209" t="s">
        <v>454</v>
      </c>
      <c r="C23" s="205"/>
      <c r="D23" s="243"/>
      <c r="E23" s="244"/>
    </row>
    <row r="24" spans="1:5" ht="12.75">
      <c r="A24" s="208" t="s">
        <v>629</v>
      </c>
      <c r="B24" s="209" t="s">
        <v>408</v>
      </c>
      <c r="C24" s="205"/>
      <c r="D24" s="243"/>
      <c r="E24" s="244"/>
    </row>
    <row r="25" spans="1:5" s="8" customFormat="1" ht="12.75">
      <c r="A25" s="203" t="s">
        <v>617</v>
      </c>
      <c r="B25" s="204" t="s">
        <v>455</v>
      </c>
      <c r="C25" s="205"/>
      <c r="D25" s="236">
        <f>D16+D17-D21</f>
        <v>0</v>
      </c>
      <c r="E25" s="237">
        <f>E16+E17-E21</f>
        <v>0</v>
      </c>
    </row>
    <row r="26" spans="1:5" s="8" customFormat="1" ht="12.75">
      <c r="A26" s="203" t="s">
        <v>456</v>
      </c>
      <c r="B26" s="204" t="s">
        <v>206</v>
      </c>
      <c r="C26" s="205"/>
      <c r="D26" s="236">
        <f>D27+D29+D31+D32+D33</f>
        <v>0</v>
      </c>
      <c r="E26" s="237">
        <f>E27+E29+E31+E32+E33</f>
        <v>0</v>
      </c>
    </row>
    <row r="27" spans="1:5" ht="12.75">
      <c r="A27" s="208" t="s">
        <v>617</v>
      </c>
      <c r="B27" s="209" t="s">
        <v>457</v>
      </c>
      <c r="C27" s="213"/>
      <c r="D27" s="243"/>
      <c r="E27" s="244"/>
    </row>
    <row r="28" spans="1:5" s="126" customFormat="1" ht="12.75">
      <c r="A28" s="238" t="s">
        <v>415</v>
      </c>
      <c r="B28" s="239" t="s">
        <v>416</v>
      </c>
      <c r="C28" s="240"/>
      <c r="D28" s="241"/>
      <c r="E28" s="242"/>
    </row>
    <row r="29" spans="1:5" ht="12.75">
      <c r="A29" s="208" t="s">
        <v>626</v>
      </c>
      <c r="B29" s="209" t="s">
        <v>458</v>
      </c>
      <c r="C29" s="205" t="s">
        <v>336</v>
      </c>
      <c r="D29" s="243"/>
      <c r="E29" s="244"/>
    </row>
    <row r="30" spans="1:5" s="126" customFormat="1" ht="12.75">
      <c r="A30" s="238" t="s">
        <v>415</v>
      </c>
      <c r="B30" s="239" t="s">
        <v>416</v>
      </c>
      <c r="C30" s="240"/>
      <c r="D30" s="241"/>
      <c r="E30" s="242"/>
    </row>
    <row r="31" spans="1:5" ht="12.75">
      <c r="A31" s="208" t="s">
        <v>629</v>
      </c>
      <c r="B31" s="209" t="s">
        <v>459</v>
      </c>
      <c r="C31" s="213"/>
      <c r="D31" s="243"/>
      <c r="E31" s="244"/>
    </row>
    <row r="32" spans="1:5" ht="12.75">
      <c r="A32" s="208" t="s">
        <v>630</v>
      </c>
      <c r="B32" s="209" t="s">
        <v>460</v>
      </c>
      <c r="C32" s="213" t="s">
        <v>336</v>
      </c>
      <c r="D32" s="243"/>
      <c r="E32" s="244"/>
    </row>
    <row r="33" spans="1:5" ht="12.75">
      <c r="A33" s="208" t="s">
        <v>178</v>
      </c>
      <c r="B33" s="209" t="s">
        <v>475</v>
      </c>
      <c r="C33" s="205" t="s">
        <v>336</v>
      </c>
      <c r="D33" s="243"/>
      <c r="E33" s="244"/>
    </row>
    <row r="34" spans="1:5" s="8" customFormat="1" ht="12.75">
      <c r="A34" s="203" t="s">
        <v>461</v>
      </c>
      <c r="B34" s="204" t="s">
        <v>196</v>
      </c>
      <c r="C34" s="205"/>
      <c r="D34" s="236">
        <f>D35+D37+D38+D39</f>
        <v>0</v>
      </c>
      <c r="E34" s="237">
        <f>E35+E37+E38+E39</f>
        <v>0</v>
      </c>
    </row>
    <row r="35" spans="1:5" ht="12.75">
      <c r="A35" s="208" t="s">
        <v>617</v>
      </c>
      <c r="B35" s="209" t="s">
        <v>458</v>
      </c>
      <c r="C35" s="205" t="s">
        <v>227</v>
      </c>
      <c r="D35" s="243"/>
      <c r="E35" s="244"/>
    </row>
    <row r="36" spans="1:5" s="126" customFormat="1" ht="12.75">
      <c r="A36" s="238" t="s">
        <v>415</v>
      </c>
      <c r="B36" s="239" t="s">
        <v>462</v>
      </c>
      <c r="C36" s="240"/>
      <c r="D36" s="241"/>
      <c r="E36" s="242"/>
    </row>
    <row r="37" spans="1:5" ht="12.75">
      <c r="A37" s="208" t="s">
        <v>626</v>
      </c>
      <c r="B37" s="209" t="s">
        <v>463</v>
      </c>
      <c r="C37" s="213"/>
      <c r="D37" s="243"/>
      <c r="E37" s="244"/>
    </row>
    <row r="38" spans="1:5" ht="12.75">
      <c r="A38" s="208" t="s">
        <v>629</v>
      </c>
      <c r="B38" s="209" t="s">
        <v>460</v>
      </c>
      <c r="C38" s="213" t="s">
        <v>227</v>
      </c>
      <c r="D38" s="243"/>
      <c r="E38" s="244"/>
    </row>
    <row r="39" spans="1:5" ht="12.75">
      <c r="A39" s="208" t="s">
        <v>630</v>
      </c>
      <c r="B39" s="209" t="s">
        <v>475</v>
      </c>
      <c r="C39" s="205" t="s">
        <v>227</v>
      </c>
      <c r="D39" s="243"/>
      <c r="E39" s="244"/>
    </row>
    <row r="40" spans="1:5" s="8" customFormat="1" ht="12.75">
      <c r="A40" s="203" t="s">
        <v>464</v>
      </c>
      <c r="B40" s="204" t="s">
        <v>465</v>
      </c>
      <c r="C40" s="205"/>
      <c r="D40" s="236">
        <f>D25+D26-D34</f>
        <v>0</v>
      </c>
      <c r="E40" s="237">
        <f>E25+E26-E34</f>
        <v>0</v>
      </c>
    </row>
    <row r="41" spans="1:5" s="8" customFormat="1" ht="12.75">
      <c r="A41" s="203" t="s">
        <v>466</v>
      </c>
      <c r="B41" s="204" t="s">
        <v>467</v>
      </c>
      <c r="C41" s="205" t="s">
        <v>228</v>
      </c>
      <c r="D41" s="236">
        <f>D42-D43</f>
        <v>0</v>
      </c>
      <c r="E41" s="237">
        <f>E42-E43</f>
        <v>0</v>
      </c>
    </row>
    <row r="42" spans="1:5" ht="12.75">
      <c r="A42" s="208" t="s">
        <v>617</v>
      </c>
      <c r="B42" s="209" t="s">
        <v>207</v>
      </c>
      <c r="C42" s="213"/>
      <c r="D42" s="243"/>
      <c r="E42" s="244"/>
    </row>
    <row r="43" spans="1:5" ht="12.75">
      <c r="A43" s="208" t="s">
        <v>626</v>
      </c>
      <c r="B43" s="209" t="s">
        <v>197</v>
      </c>
      <c r="C43" s="213"/>
      <c r="D43" s="243"/>
      <c r="E43" s="244"/>
    </row>
    <row r="44" spans="1:5" s="8" customFormat="1" ht="12.75">
      <c r="A44" s="203" t="s">
        <v>468</v>
      </c>
      <c r="B44" s="204" t="s">
        <v>469</v>
      </c>
      <c r="C44" s="205"/>
      <c r="D44" s="236">
        <f>D40+D41</f>
        <v>0</v>
      </c>
      <c r="E44" s="237">
        <f>E40+E41</f>
        <v>0</v>
      </c>
    </row>
    <row r="45" spans="1:5" s="8" customFormat="1" ht="12.75">
      <c r="A45" s="203" t="s">
        <v>470</v>
      </c>
      <c r="B45" s="204" t="s">
        <v>480</v>
      </c>
      <c r="C45" s="205" t="s">
        <v>62</v>
      </c>
      <c r="D45" s="236"/>
      <c r="E45" s="237"/>
    </row>
    <row r="46" spans="1:5" s="8" customFormat="1" ht="12.75" customHeight="1">
      <c r="A46" s="203" t="s">
        <v>471</v>
      </c>
      <c r="B46" s="204" t="s">
        <v>472</v>
      </c>
      <c r="C46" s="205"/>
      <c r="D46" s="236"/>
      <c r="E46" s="237"/>
    </row>
    <row r="47" spans="1:5" s="8" customFormat="1" ht="13.5" thickBot="1">
      <c r="A47" s="402" t="s">
        <v>473</v>
      </c>
      <c r="B47" s="403" t="s">
        <v>474</v>
      </c>
      <c r="C47" s="404"/>
      <c r="D47" s="405">
        <f>D44-D45-D46</f>
        <v>0</v>
      </c>
      <c r="E47" s="406">
        <f>E44-E45-E46</f>
        <v>0</v>
      </c>
    </row>
    <row r="48" ht="66" customHeight="1" thickTop="1"/>
    <row r="49" spans="1:2" ht="12.75" customHeight="1">
      <c r="A49" s="660" t="s">
        <v>674</v>
      </c>
      <c r="B49" s="660"/>
    </row>
    <row r="50" ht="21" customHeight="1"/>
    <row r="51" ht="12.75">
      <c r="A51" s="41" t="s">
        <v>497</v>
      </c>
    </row>
    <row r="52" ht="30" customHeight="1"/>
    <row r="53" spans="1:4" s="34" customFormat="1" ht="12.75">
      <c r="A53" s="39" t="s">
        <v>493</v>
      </c>
      <c r="B53" s="37"/>
      <c r="C53" s="38"/>
      <c r="D53" s="39" t="s">
        <v>495</v>
      </c>
    </row>
    <row r="54" spans="1:3" s="34" customFormat="1" ht="30" customHeight="1">
      <c r="A54" s="39"/>
      <c r="B54" s="37"/>
      <c r="C54" s="38"/>
    </row>
    <row r="55" spans="1:4" s="34" customFormat="1" ht="24" customHeight="1">
      <c r="A55" s="39" t="s">
        <v>494</v>
      </c>
      <c r="B55" s="37"/>
      <c r="C55" s="38"/>
      <c r="D55" s="39" t="s">
        <v>154</v>
      </c>
    </row>
    <row r="56" ht="30" customHeight="1"/>
    <row r="57" ht="12.75">
      <c r="A57" s="41" t="s">
        <v>498</v>
      </c>
    </row>
  </sheetData>
  <sheetProtection/>
  <mergeCells count="5">
    <mergeCell ref="C3:C4"/>
    <mergeCell ref="A49:B49"/>
    <mergeCell ref="A1:B1"/>
    <mergeCell ref="A3:A4"/>
    <mergeCell ref="B3:B4"/>
  </mergeCells>
  <printOptions horizontalCentered="1"/>
  <pageMargins left="0.8661417322834646" right="0.7874015748031497" top="0.7874015748031497" bottom="0.5905511811023623" header="0.2755905511811024" footer="0.2755905511811024"/>
  <pageSetup horizontalDpi="300" verticalDpi="300" orientation="portrait" paperSize="9" scale="75" r:id="rId1"/>
  <headerFooter alignWithMargins="0">
    <oddHeader>&amp;LSpółka ...........................................&amp;RSprawozdanie finansowe za okres 1.01. - 31.12.2005r.</oddHeader>
    <oddFooter>&amp;R&amp;P
</oddFooter>
  </headerFooter>
</worksheet>
</file>

<file path=xl/worksheets/sheet6.xml><?xml version="1.0" encoding="utf-8"?>
<worksheet xmlns="http://schemas.openxmlformats.org/spreadsheetml/2006/main" xmlns:r="http://schemas.openxmlformats.org/officeDocument/2006/relationships">
  <dimension ref="A1:D88"/>
  <sheetViews>
    <sheetView view="pageLayout" zoomScaleSheetLayoutView="75" workbookViewId="0" topLeftCell="A61">
      <selection activeCell="B71" sqref="B71"/>
    </sheetView>
  </sheetViews>
  <sheetFormatPr defaultColWidth="9.140625" defaultRowHeight="12.75"/>
  <cols>
    <col min="1" max="1" width="3.7109375" style="62" customWidth="1"/>
    <col min="2" max="2" width="54.57421875" style="62" customWidth="1"/>
    <col min="3" max="3" width="19.00390625" style="62" customWidth="1"/>
    <col min="4" max="4" width="18.421875" style="62" customWidth="1"/>
    <col min="5" max="5" width="8.8515625" style="0" customWidth="1"/>
    <col min="6" max="16384" width="9.140625" style="62" customWidth="1"/>
  </cols>
  <sheetData>
    <row r="1" spans="1:4" ht="15.75">
      <c r="A1" s="661" t="s">
        <v>167</v>
      </c>
      <c r="B1" s="661"/>
      <c r="C1" s="147"/>
      <c r="D1" s="147"/>
    </row>
    <row r="2" spans="1:4" ht="12.75" customHeight="1" thickBot="1">
      <c r="A2" s="29"/>
      <c r="B2" s="40"/>
      <c r="C2" s="40"/>
      <c r="D2" s="42"/>
    </row>
    <row r="3" spans="1:4" s="67" customFormat="1" ht="18.75" customHeight="1" thickTop="1">
      <c r="A3" s="414" t="s">
        <v>613</v>
      </c>
      <c r="B3" s="388" t="s">
        <v>614</v>
      </c>
      <c r="C3" s="388" t="s">
        <v>924</v>
      </c>
      <c r="D3" s="415" t="s">
        <v>856</v>
      </c>
    </row>
    <row r="4" spans="1:4" s="65" customFormat="1" ht="12.75" customHeight="1">
      <c r="A4" s="246" t="s">
        <v>116</v>
      </c>
      <c r="B4" s="204" t="s">
        <v>117</v>
      </c>
      <c r="C4" s="204">
        <f>C7+C16+C23+C27+C38+C46+C53</f>
        <v>2600000</v>
      </c>
      <c r="D4" s="247">
        <f>D7+D16+D23+D27+D38+D46+D53</f>
        <v>0</v>
      </c>
    </row>
    <row r="5" spans="1:4" s="66" customFormat="1" ht="12.75" customHeight="1">
      <c r="A5" s="208" t="s">
        <v>415</v>
      </c>
      <c r="B5" s="209" t="s">
        <v>60</v>
      </c>
      <c r="C5" s="209">
        <f>C55+C64</f>
        <v>0</v>
      </c>
      <c r="D5" s="244">
        <f>D55+D64</f>
        <v>0</v>
      </c>
    </row>
    <row r="6" spans="1:4" s="65" customFormat="1" ht="13.5" customHeight="1">
      <c r="A6" s="203" t="s">
        <v>118</v>
      </c>
      <c r="B6" s="204" t="s">
        <v>119</v>
      </c>
      <c r="C6" s="204">
        <f>C7+C16+C23+C27+C38+C46+C56+C65</f>
        <v>2600000</v>
      </c>
      <c r="D6" s="237">
        <f>D7+D16+D23+D27+D38+D46+D56+D65</f>
        <v>0</v>
      </c>
    </row>
    <row r="7" spans="1:4" s="127" customFormat="1" ht="12.75" customHeight="1">
      <c r="A7" s="248" t="s">
        <v>619</v>
      </c>
      <c r="B7" s="249" t="s">
        <v>121</v>
      </c>
      <c r="C7" s="249">
        <f>D15</f>
        <v>1100000</v>
      </c>
      <c r="D7" s="250"/>
    </row>
    <row r="8" spans="1:4" s="66" customFormat="1" ht="12.75" customHeight="1">
      <c r="A8" s="208" t="s">
        <v>122</v>
      </c>
      <c r="B8" s="209" t="s">
        <v>123</v>
      </c>
      <c r="C8" s="209">
        <f>C9-C12</f>
        <v>300000</v>
      </c>
      <c r="D8" s="244">
        <f>D9-D12</f>
        <v>1100000</v>
      </c>
    </row>
    <row r="9" spans="1:4" s="66" customFormat="1" ht="12.75" customHeight="1">
      <c r="A9" s="208" t="s">
        <v>298</v>
      </c>
      <c r="B9" s="209" t="s">
        <v>508</v>
      </c>
      <c r="C9" s="209">
        <v>300000</v>
      </c>
      <c r="D9" s="244">
        <f>SUM(D10:D11)</f>
        <v>1100000</v>
      </c>
    </row>
    <row r="10" spans="1:4" s="66" customFormat="1" ht="12.75" customHeight="1">
      <c r="A10" s="208" t="s">
        <v>415</v>
      </c>
      <c r="B10" s="209" t="s">
        <v>499</v>
      </c>
      <c r="C10" s="209">
        <v>300000</v>
      </c>
      <c r="D10" s="244">
        <v>1100000</v>
      </c>
    </row>
    <row r="11" spans="1:4" s="66" customFormat="1" ht="12.75" customHeight="1">
      <c r="A11" s="208"/>
      <c r="B11" s="209" t="s">
        <v>500</v>
      </c>
      <c r="C11" s="209"/>
      <c r="D11" s="244"/>
    </row>
    <row r="12" spans="1:4" s="66" customFormat="1" ht="12.75" customHeight="1">
      <c r="A12" s="208" t="s">
        <v>299</v>
      </c>
      <c r="B12" s="209" t="s">
        <v>501</v>
      </c>
      <c r="C12" s="209">
        <f>SUM(C13:C14)</f>
        <v>0</v>
      </c>
      <c r="D12" s="244">
        <f>SUM(D13:D14)</f>
        <v>0</v>
      </c>
    </row>
    <row r="13" spans="1:4" s="66" customFormat="1" ht="12.75" customHeight="1">
      <c r="A13" s="208" t="s">
        <v>415</v>
      </c>
      <c r="B13" s="209" t="s">
        <v>502</v>
      </c>
      <c r="C13" s="209"/>
      <c r="D13" s="244"/>
    </row>
    <row r="14" spans="1:4" s="66" customFormat="1" ht="12.75" customHeight="1">
      <c r="A14" s="208"/>
      <c r="B14" s="209" t="s">
        <v>500</v>
      </c>
      <c r="C14" s="209"/>
      <c r="D14" s="244"/>
    </row>
    <row r="15" spans="1:4" s="127" customFormat="1" ht="12.75" customHeight="1">
      <c r="A15" s="248" t="s">
        <v>503</v>
      </c>
      <c r="B15" s="249" t="s">
        <v>504</v>
      </c>
      <c r="C15" s="249">
        <f>SUM(C7:C8)</f>
        <v>1400000</v>
      </c>
      <c r="D15" s="250">
        <f>SUM(D7:D8)</f>
        <v>1100000</v>
      </c>
    </row>
    <row r="16" spans="1:4" s="127" customFormat="1" ht="12.75" customHeight="1">
      <c r="A16" s="248" t="s">
        <v>620</v>
      </c>
      <c r="B16" s="249" t="s">
        <v>505</v>
      </c>
      <c r="C16" s="249">
        <f>D22</f>
        <v>0</v>
      </c>
      <c r="D16" s="250"/>
    </row>
    <row r="17" spans="1:4" s="66" customFormat="1" ht="12.75" customHeight="1">
      <c r="A17" s="208" t="s">
        <v>506</v>
      </c>
      <c r="B17" s="209" t="s">
        <v>507</v>
      </c>
      <c r="C17" s="209">
        <f>C18-C20</f>
        <v>0</v>
      </c>
      <c r="D17" s="244">
        <f>D18-D20</f>
        <v>0</v>
      </c>
    </row>
    <row r="18" spans="1:4" s="66" customFormat="1" ht="12.75" customHeight="1">
      <c r="A18" s="208" t="s">
        <v>298</v>
      </c>
      <c r="B18" s="209" t="s">
        <v>508</v>
      </c>
      <c r="C18" s="209">
        <f>SUM(C19:C19)</f>
        <v>0</v>
      </c>
      <c r="D18" s="244">
        <f>SUM(D19:D19)</f>
        <v>0</v>
      </c>
    </row>
    <row r="19" spans="1:4" s="66" customFormat="1" ht="12.75" customHeight="1">
      <c r="A19" s="208"/>
      <c r="B19" s="209" t="s">
        <v>500</v>
      </c>
      <c r="C19" s="209"/>
      <c r="D19" s="244"/>
    </row>
    <row r="20" spans="1:4" s="66" customFormat="1" ht="12.75" customHeight="1">
      <c r="A20" s="208" t="s">
        <v>299</v>
      </c>
      <c r="B20" s="209" t="s">
        <v>501</v>
      </c>
      <c r="C20" s="209">
        <f>SUM(C21:C21)</f>
        <v>0</v>
      </c>
      <c r="D20" s="244">
        <f>SUM(D21:D21)</f>
        <v>0</v>
      </c>
    </row>
    <row r="21" spans="1:4" s="66" customFormat="1" ht="12.75" customHeight="1">
      <c r="A21" s="208"/>
      <c r="B21" s="209" t="s">
        <v>500</v>
      </c>
      <c r="C21" s="209"/>
      <c r="D21" s="244"/>
    </row>
    <row r="22" spans="1:4" s="127" customFormat="1" ht="12.75" customHeight="1">
      <c r="A22" s="248" t="s">
        <v>509</v>
      </c>
      <c r="B22" s="249" t="s">
        <v>510</v>
      </c>
      <c r="C22" s="249">
        <f>SUM(C16:C17)</f>
        <v>0</v>
      </c>
      <c r="D22" s="250">
        <f>SUM(D16:D17)</f>
        <v>0</v>
      </c>
    </row>
    <row r="23" spans="1:4" s="127" customFormat="1" ht="12.75" customHeight="1">
      <c r="A23" s="248" t="s">
        <v>621</v>
      </c>
      <c r="B23" s="249" t="s">
        <v>511</v>
      </c>
      <c r="C23" s="249">
        <f>D26</f>
        <v>0</v>
      </c>
      <c r="D23" s="250"/>
    </row>
    <row r="24" spans="1:4" s="66" customFormat="1" ht="12.75" customHeight="1">
      <c r="A24" s="208" t="s">
        <v>298</v>
      </c>
      <c r="B24" s="209" t="s">
        <v>512</v>
      </c>
      <c r="C24" s="209"/>
      <c r="D24" s="244"/>
    </row>
    <row r="25" spans="1:4" s="66" customFormat="1" ht="12.75" customHeight="1">
      <c r="A25" s="208" t="s">
        <v>299</v>
      </c>
      <c r="B25" s="209" t="s">
        <v>513</v>
      </c>
      <c r="C25" s="209"/>
      <c r="D25" s="244"/>
    </row>
    <row r="26" spans="1:4" s="127" customFormat="1" ht="12.75" customHeight="1">
      <c r="A26" s="248" t="s">
        <v>514</v>
      </c>
      <c r="B26" s="249" t="s">
        <v>555</v>
      </c>
      <c r="C26" s="249">
        <f>C23+C24-C25</f>
        <v>0</v>
      </c>
      <c r="D26" s="250">
        <f>D23+D24-D25</f>
        <v>0</v>
      </c>
    </row>
    <row r="27" spans="1:4" s="127" customFormat="1" ht="12.75" customHeight="1">
      <c r="A27" s="248" t="s">
        <v>623</v>
      </c>
      <c r="B27" s="249" t="s">
        <v>556</v>
      </c>
      <c r="C27" s="249">
        <f>D37</f>
        <v>1500000</v>
      </c>
      <c r="D27" s="250"/>
    </row>
    <row r="28" spans="1:4" s="66" customFormat="1" ht="12.75" customHeight="1">
      <c r="A28" s="208" t="s">
        <v>557</v>
      </c>
      <c r="B28" s="209" t="s">
        <v>558</v>
      </c>
      <c r="C28" s="209">
        <f>C29-C34</f>
        <v>150000</v>
      </c>
      <c r="D28" s="244">
        <f>D29-D34</f>
        <v>1500000</v>
      </c>
    </row>
    <row r="29" spans="1:4" s="66" customFormat="1" ht="12.75" customHeight="1">
      <c r="A29" s="208" t="s">
        <v>298</v>
      </c>
      <c r="B29" s="209" t="s">
        <v>508</v>
      </c>
      <c r="C29" s="209">
        <f>SUM(C30:C33)</f>
        <v>150000</v>
      </c>
      <c r="D29" s="244">
        <f>SUM(D30:D33)</f>
        <v>1500000</v>
      </c>
    </row>
    <row r="30" spans="1:4" s="66" customFormat="1" ht="12.75" customHeight="1">
      <c r="A30" s="208" t="s">
        <v>415</v>
      </c>
      <c r="B30" s="209" t="s">
        <v>559</v>
      </c>
      <c r="C30" s="209">
        <v>150000</v>
      </c>
      <c r="D30" s="244">
        <v>1500000</v>
      </c>
    </row>
    <row r="31" spans="1:4" s="66" customFormat="1" ht="12.75" customHeight="1">
      <c r="A31" s="208" t="s">
        <v>415</v>
      </c>
      <c r="B31" s="209" t="s">
        <v>560</v>
      </c>
      <c r="C31" s="209"/>
      <c r="D31" s="244"/>
    </row>
    <row r="32" spans="1:4" s="66" customFormat="1" ht="12.75" customHeight="1">
      <c r="A32" s="208" t="s">
        <v>415</v>
      </c>
      <c r="B32" s="209" t="s">
        <v>561</v>
      </c>
      <c r="C32" s="209"/>
      <c r="D32" s="244"/>
    </row>
    <row r="33" spans="1:4" s="66" customFormat="1" ht="12.75" customHeight="1">
      <c r="A33" s="208" t="s">
        <v>415</v>
      </c>
      <c r="B33" s="209" t="s">
        <v>562</v>
      </c>
      <c r="C33" s="209"/>
      <c r="D33" s="244"/>
    </row>
    <row r="34" spans="1:4" s="66" customFormat="1" ht="12.75" customHeight="1">
      <c r="A34" s="208" t="s">
        <v>299</v>
      </c>
      <c r="B34" s="209" t="s">
        <v>501</v>
      </c>
      <c r="C34" s="209">
        <f>SUM(C35:C36)</f>
        <v>0</v>
      </c>
      <c r="D34" s="244">
        <f>SUM(D35:D36)</f>
        <v>0</v>
      </c>
    </row>
    <row r="35" spans="1:4" s="66" customFormat="1" ht="12.75" customHeight="1">
      <c r="A35" s="208" t="s">
        <v>415</v>
      </c>
      <c r="B35" s="209" t="s">
        <v>563</v>
      </c>
      <c r="C35" s="209"/>
      <c r="D35" s="244"/>
    </row>
    <row r="36" spans="1:4" s="66" customFormat="1" ht="12.75" customHeight="1">
      <c r="A36" s="208" t="s">
        <v>415</v>
      </c>
      <c r="B36" s="209" t="s">
        <v>564</v>
      </c>
      <c r="C36" s="209"/>
      <c r="D36" s="244"/>
    </row>
    <row r="37" spans="1:4" s="127" customFormat="1" ht="13.5" customHeight="1">
      <c r="A37" s="248" t="s">
        <v>565</v>
      </c>
      <c r="B37" s="249" t="s">
        <v>567</v>
      </c>
      <c r="C37" s="249">
        <f>SUM(C27:C28)</f>
        <v>1650000</v>
      </c>
      <c r="D37" s="250">
        <f>SUM(D27:D28)</f>
        <v>1500000</v>
      </c>
    </row>
    <row r="38" spans="1:4" s="127" customFormat="1" ht="13.5" customHeight="1">
      <c r="A38" s="248" t="s">
        <v>625</v>
      </c>
      <c r="B38" s="249" t="s">
        <v>287</v>
      </c>
      <c r="C38" s="249">
        <f>D45</f>
        <v>0</v>
      </c>
      <c r="D38" s="250"/>
    </row>
    <row r="39" spans="1:4" s="66" customFormat="1" ht="12.75" customHeight="1">
      <c r="A39" s="208" t="s">
        <v>568</v>
      </c>
      <c r="B39" s="209" t="s">
        <v>569</v>
      </c>
      <c r="C39" s="209">
        <f>C40-C42</f>
        <v>0</v>
      </c>
      <c r="D39" s="244">
        <f>D40-D42</f>
        <v>0</v>
      </c>
    </row>
    <row r="40" spans="1:4" s="66" customFormat="1" ht="12.75" customHeight="1">
      <c r="A40" s="208" t="s">
        <v>298</v>
      </c>
      <c r="B40" s="251" t="s">
        <v>508</v>
      </c>
      <c r="C40" s="251">
        <f>SUM(C41:C41)</f>
        <v>0</v>
      </c>
      <c r="D40" s="244">
        <f>SUM(D41:D41)</f>
        <v>0</v>
      </c>
    </row>
    <row r="41" spans="1:4" s="66" customFormat="1" ht="12.75" customHeight="1">
      <c r="A41" s="208"/>
      <c r="B41" s="209" t="s">
        <v>562</v>
      </c>
      <c r="C41" s="209"/>
      <c r="D41" s="244"/>
    </row>
    <row r="42" spans="1:4" s="66" customFormat="1" ht="12.75" customHeight="1">
      <c r="A42" s="208" t="s">
        <v>299</v>
      </c>
      <c r="B42" s="209" t="s">
        <v>501</v>
      </c>
      <c r="C42" s="209">
        <f>SUM(C43:C44)</f>
        <v>0</v>
      </c>
      <c r="D42" s="244">
        <f>SUM(D43:D44)</f>
        <v>0</v>
      </c>
    </row>
    <row r="43" spans="1:4" s="66" customFormat="1" ht="12.75" customHeight="1">
      <c r="A43" s="208" t="s">
        <v>415</v>
      </c>
      <c r="B43" s="209" t="s">
        <v>570</v>
      </c>
      <c r="C43" s="209"/>
      <c r="D43" s="244"/>
    </row>
    <row r="44" spans="1:4" s="66" customFormat="1" ht="12.75" customHeight="1">
      <c r="A44" s="208" t="s">
        <v>415</v>
      </c>
      <c r="B44" s="209" t="s">
        <v>564</v>
      </c>
      <c r="C44" s="209"/>
      <c r="D44" s="244"/>
    </row>
    <row r="45" spans="1:4" s="127" customFormat="1" ht="12.75" customHeight="1">
      <c r="A45" s="248" t="s">
        <v>571</v>
      </c>
      <c r="B45" s="249" t="s">
        <v>526</v>
      </c>
      <c r="C45" s="249">
        <f>C38+C39</f>
        <v>0</v>
      </c>
      <c r="D45" s="250">
        <f>D38+D39</f>
        <v>0</v>
      </c>
    </row>
    <row r="46" spans="1:4" s="127" customFormat="1" ht="12.75" customHeight="1">
      <c r="A46" s="248" t="s">
        <v>627</v>
      </c>
      <c r="B46" s="249" t="s">
        <v>572</v>
      </c>
      <c r="C46" s="249">
        <f>D52</f>
        <v>0</v>
      </c>
      <c r="D46" s="250"/>
    </row>
    <row r="47" spans="1:4" s="66" customFormat="1" ht="12.75" customHeight="1">
      <c r="A47" s="208" t="s">
        <v>573</v>
      </c>
      <c r="B47" s="209" t="s">
        <v>574</v>
      </c>
      <c r="C47" s="209">
        <f>C48-C50</f>
        <v>0</v>
      </c>
      <c r="D47" s="244">
        <f>D48-D50</f>
        <v>0</v>
      </c>
    </row>
    <row r="48" spans="1:4" s="66" customFormat="1" ht="12.75" customHeight="1">
      <c r="A48" s="208" t="s">
        <v>298</v>
      </c>
      <c r="B48" s="209" t="s">
        <v>508</v>
      </c>
      <c r="C48" s="209">
        <f>SUM(C49:C49)</f>
        <v>0</v>
      </c>
      <c r="D48" s="244">
        <f>SUM(D49:D49)</f>
        <v>0</v>
      </c>
    </row>
    <row r="49" spans="1:4" s="66" customFormat="1" ht="12.75" customHeight="1">
      <c r="A49" s="208" t="s">
        <v>415</v>
      </c>
      <c r="B49" s="209" t="s">
        <v>564</v>
      </c>
      <c r="C49" s="209"/>
      <c r="D49" s="244"/>
    </row>
    <row r="50" spans="1:4" s="66" customFormat="1" ht="12.75" customHeight="1">
      <c r="A50" s="208" t="s">
        <v>299</v>
      </c>
      <c r="B50" s="209" t="s">
        <v>501</v>
      </c>
      <c r="C50" s="209">
        <f>SUM(C51:C51)</f>
        <v>0</v>
      </c>
      <c r="D50" s="244">
        <f>SUM(D51:D51)</f>
        <v>0</v>
      </c>
    </row>
    <row r="51" spans="1:4" s="66" customFormat="1" ht="12.75" customHeight="1">
      <c r="A51" s="208" t="s">
        <v>415</v>
      </c>
      <c r="B51" s="209" t="s">
        <v>562</v>
      </c>
      <c r="C51" s="209"/>
      <c r="D51" s="244"/>
    </row>
    <row r="52" spans="1:4" s="127" customFormat="1" ht="12.75" customHeight="1">
      <c r="A52" s="248" t="s">
        <v>575</v>
      </c>
      <c r="B52" s="249" t="s">
        <v>576</v>
      </c>
      <c r="C52" s="249">
        <f>C46+C47</f>
        <v>0</v>
      </c>
      <c r="D52" s="250">
        <f>D46+D47</f>
        <v>0</v>
      </c>
    </row>
    <row r="53" spans="1:4" s="127" customFormat="1" ht="12.75" customHeight="1">
      <c r="A53" s="248" t="s">
        <v>628</v>
      </c>
      <c r="B53" s="249" t="s">
        <v>577</v>
      </c>
      <c r="C53" s="249">
        <v>0</v>
      </c>
      <c r="D53" s="250">
        <f>D54+D63</f>
        <v>0</v>
      </c>
    </row>
    <row r="54" spans="1:4" s="127" customFormat="1" ht="12.75" customHeight="1">
      <c r="A54" s="248" t="s">
        <v>578</v>
      </c>
      <c r="B54" s="249" t="s">
        <v>579</v>
      </c>
      <c r="C54" s="249">
        <f>D62+D74+D76</f>
        <v>0</v>
      </c>
      <c r="D54" s="250"/>
    </row>
    <row r="55" spans="1:4" s="66" customFormat="1" ht="12.75" customHeight="1">
      <c r="A55" s="208" t="s">
        <v>415</v>
      </c>
      <c r="B55" s="209" t="s">
        <v>60</v>
      </c>
      <c r="C55" s="209"/>
      <c r="D55" s="244"/>
    </row>
    <row r="56" spans="1:4" s="127" customFormat="1" ht="12.75" customHeight="1">
      <c r="A56" s="248" t="s">
        <v>580</v>
      </c>
      <c r="B56" s="249" t="s">
        <v>581</v>
      </c>
      <c r="C56" s="249">
        <f>C54+C55</f>
        <v>0</v>
      </c>
      <c r="D56" s="250">
        <f>D54+D55</f>
        <v>0</v>
      </c>
    </row>
    <row r="57" spans="1:4" s="66" customFormat="1" ht="12.75" customHeight="1">
      <c r="A57" s="208" t="s">
        <v>298</v>
      </c>
      <c r="B57" s="209" t="s">
        <v>508</v>
      </c>
      <c r="C57" s="209">
        <f>SUM(C58:C59)</f>
        <v>0</v>
      </c>
      <c r="D57" s="244">
        <f>SUM(D58:D59)</f>
        <v>0</v>
      </c>
    </row>
    <row r="58" spans="1:4" s="66" customFormat="1" ht="12.75" customHeight="1">
      <c r="A58" s="208" t="s">
        <v>415</v>
      </c>
      <c r="B58" s="209" t="s">
        <v>582</v>
      </c>
      <c r="C58" s="209"/>
      <c r="D58" s="244"/>
    </row>
    <row r="59" spans="1:4" s="66" customFormat="1" ht="12.75" customHeight="1">
      <c r="A59" s="208" t="s">
        <v>415</v>
      </c>
      <c r="B59" s="209" t="s">
        <v>562</v>
      </c>
      <c r="C59" s="209"/>
      <c r="D59" s="244"/>
    </row>
    <row r="60" spans="1:4" s="66" customFormat="1" ht="12.75" customHeight="1">
      <c r="A60" s="208" t="s">
        <v>299</v>
      </c>
      <c r="B60" s="209" t="s">
        <v>501</v>
      </c>
      <c r="C60" s="209">
        <f>SUM(C61:C61)</f>
        <v>0</v>
      </c>
      <c r="D60" s="244">
        <f>SUM(D61:D61)</f>
        <v>0</v>
      </c>
    </row>
    <row r="61" spans="1:4" s="66" customFormat="1" ht="12.75" customHeight="1">
      <c r="A61" s="208" t="s">
        <v>415</v>
      </c>
      <c r="B61" s="209" t="s">
        <v>562</v>
      </c>
      <c r="C61" s="209"/>
      <c r="D61" s="244"/>
    </row>
    <row r="62" spans="1:4" s="127" customFormat="1" ht="12.75" customHeight="1">
      <c r="A62" s="248" t="s">
        <v>583</v>
      </c>
      <c r="B62" s="249" t="s">
        <v>584</v>
      </c>
      <c r="C62" s="249">
        <f>C56+C57-C60</f>
        <v>0</v>
      </c>
      <c r="D62" s="250">
        <f>D56+D57-D60</f>
        <v>0</v>
      </c>
    </row>
    <row r="63" spans="1:4" s="127" customFormat="1" ht="12.75" customHeight="1">
      <c r="A63" s="248" t="s">
        <v>585</v>
      </c>
      <c r="B63" s="249" t="s">
        <v>547</v>
      </c>
      <c r="C63" s="249">
        <v>0</v>
      </c>
      <c r="D63" s="250"/>
    </row>
    <row r="64" spans="1:4" s="66" customFormat="1" ht="12.75" customHeight="1">
      <c r="A64" s="208" t="s">
        <v>415</v>
      </c>
      <c r="B64" s="209" t="s">
        <v>60</v>
      </c>
      <c r="C64" s="209"/>
      <c r="D64" s="244"/>
    </row>
    <row r="65" spans="1:4" s="127" customFormat="1" ht="12.75" customHeight="1">
      <c r="A65" s="248" t="s">
        <v>586</v>
      </c>
      <c r="B65" s="249" t="s">
        <v>587</v>
      </c>
      <c r="C65" s="249">
        <f>C63+C64</f>
        <v>0</v>
      </c>
      <c r="D65" s="250">
        <f>D63+D64</f>
        <v>0</v>
      </c>
    </row>
    <row r="66" spans="1:4" s="66" customFormat="1" ht="12.75" customHeight="1">
      <c r="A66" s="208" t="s">
        <v>298</v>
      </c>
      <c r="B66" s="209" t="s">
        <v>508</v>
      </c>
      <c r="C66" s="209">
        <v>-1401024.88</v>
      </c>
      <c r="D66" s="244">
        <f>SUM(D67:D68)</f>
        <v>0</v>
      </c>
    </row>
    <row r="67" spans="1:4" s="66" customFormat="1" ht="12.75" customHeight="1">
      <c r="A67" s="208" t="s">
        <v>415</v>
      </c>
      <c r="B67" s="209" t="s">
        <v>588</v>
      </c>
      <c r="C67" s="209">
        <v>-1401024.88</v>
      </c>
      <c r="D67" s="244"/>
    </row>
    <row r="68" spans="1:4" s="66" customFormat="1" ht="12.75" customHeight="1">
      <c r="A68" s="208" t="s">
        <v>415</v>
      </c>
      <c r="B68" s="209" t="s">
        <v>564</v>
      </c>
      <c r="C68" s="209"/>
      <c r="D68" s="244"/>
    </row>
    <row r="69" spans="1:4" s="66" customFormat="1" ht="12.75" customHeight="1">
      <c r="A69" s="208" t="s">
        <v>299</v>
      </c>
      <c r="B69" s="209" t="s">
        <v>501</v>
      </c>
      <c r="C69" s="209">
        <f>SUM(C70:C70)</f>
        <v>0</v>
      </c>
      <c r="D69" s="244">
        <f>SUM(D70:D70)</f>
        <v>0</v>
      </c>
    </row>
    <row r="70" spans="1:4" s="66" customFormat="1" ht="12.75" customHeight="1">
      <c r="A70" s="208" t="s">
        <v>415</v>
      </c>
      <c r="B70" s="209" t="s">
        <v>564</v>
      </c>
      <c r="C70" s="209"/>
      <c r="D70" s="244"/>
    </row>
    <row r="71" spans="1:4" s="127" customFormat="1" ht="12.75" customHeight="1">
      <c r="A71" s="248" t="s">
        <v>589</v>
      </c>
      <c r="B71" s="249" t="s">
        <v>590</v>
      </c>
      <c r="C71" s="249">
        <f>C65+C66-C69</f>
        <v>-1401024.88</v>
      </c>
      <c r="D71" s="250">
        <f>D65+D66-D69</f>
        <v>0</v>
      </c>
    </row>
    <row r="72" spans="1:4" s="127" customFormat="1" ht="12.75" customHeight="1">
      <c r="A72" s="248" t="s">
        <v>591</v>
      </c>
      <c r="B72" s="249" t="s">
        <v>592</v>
      </c>
      <c r="C72" s="249">
        <f>C62+C71</f>
        <v>-1401024.88</v>
      </c>
      <c r="D72" s="250">
        <f>D62+D71</f>
        <v>0</v>
      </c>
    </row>
    <row r="73" spans="1:4" s="127" customFormat="1" ht="12.75" customHeight="1">
      <c r="A73" s="248" t="s">
        <v>171</v>
      </c>
      <c r="B73" s="249" t="s">
        <v>593</v>
      </c>
      <c r="C73" s="249">
        <f>SUM(C74:C76)</f>
        <v>798118.31</v>
      </c>
      <c r="D73" s="250">
        <f>SUM(D74:D76)</f>
        <v>-1401024.88</v>
      </c>
    </row>
    <row r="74" spans="1:4" s="66" customFormat="1" ht="12.75" customHeight="1">
      <c r="A74" s="208" t="s">
        <v>298</v>
      </c>
      <c r="B74" s="209" t="s">
        <v>594</v>
      </c>
      <c r="C74" s="209">
        <v>798118.31</v>
      </c>
      <c r="D74" s="244"/>
    </row>
    <row r="75" spans="1:4" s="66" customFormat="1" ht="12.75" customHeight="1">
      <c r="A75" s="208" t="s">
        <v>299</v>
      </c>
      <c r="B75" s="209" t="s">
        <v>545</v>
      </c>
      <c r="C75" s="209">
        <v>0</v>
      </c>
      <c r="D75" s="244">
        <v>-1401024.88</v>
      </c>
    </row>
    <row r="76" spans="1:4" s="66" customFormat="1" ht="12.75" customHeight="1">
      <c r="A76" s="208" t="s">
        <v>300</v>
      </c>
      <c r="B76" s="209" t="s">
        <v>546</v>
      </c>
      <c r="C76" s="209"/>
      <c r="D76" s="244"/>
    </row>
    <row r="77" spans="1:4" s="66" customFormat="1" ht="12.75" customHeight="1">
      <c r="A77" s="411" t="s">
        <v>626</v>
      </c>
      <c r="B77" s="412" t="s">
        <v>595</v>
      </c>
      <c r="C77" s="412">
        <f>C15+C22+C26+C37+C45+C52+C62+C71+C73</f>
        <v>2447093.43</v>
      </c>
      <c r="D77" s="413">
        <f>D15+D22+D26+D37+D45+D52+D62+D71+D73</f>
        <v>1198975.12</v>
      </c>
    </row>
    <row r="78" spans="1:4" s="66" customFormat="1" ht="25.5" customHeight="1" thickBot="1">
      <c r="A78" s="252" t="s">
        <v>629</v>
      </c>
      <c r="B78" s="253" t="s">
        <v>596</v>
      </c>
      <c r="C78" s="253"/>
      <c r="D78" s="254" t="s">
        <v>200</v>
      </c>
    </row>
    <row r="79" ht="12.75" customHeight="1" thickTop="1"/>
    <row r="80" ht="12.75" customHeight="1">
      <c r="A80" s="41" t="s">
        <v>675</v>
      </c>
    </row>
    <row r="81" ht="12.75" customHeight="1"/>
    <row r="82" spans="1:3" ht="12.75" customHeight="1">
      <c r="A82" s="41" t="s">
        <v>497</v>
      </c>
      <c r="C82" s="41"/>
    </row>
    <row r="83" spans="2:3" ht="12.75" customHeight="1">
      <c r="B83" s="3"/>
      <c r="C83" s="3"/>
    </row>
    <row r="84" spans="1:3" s="34" customFormat="1" ht="12.75">
      <c r="A84" s="39" t="s">
        <v>493</v>
      </c>
      <c r="B84" s="37"/>
      <c r="C84" s="34" t="s">
        <v>495</v>
      </c>
    </row>
    <row r="85" spans="1:3" s="34" customFormat="1" ht="21" customHeight="1">
      <c r="A85" s="39"/>
      <c r="B85" s="37"/>
      <c r="C85" s="37"/>
    </row>
    <row r="86" spans="1:3" s="34" customFormat="1" ht="24" customHeight="1">
      <c r="A86" s="39" t="s">
        <v>494</v>
      </c>
      <c r="B86" s="37"/>
      <c r="C86" s="34" t="s">
        <v>154</v>
      </c>
    </row>
    <row r="87" spans="2:3" ht="12.75" customHeight="1">
      <c r="B87" s="3"/>
      <c r="C87" s="3"/>
    </row>
    <row r="88" spans="1:3" ht="12.75" customHeight="1">
      <c r="A88" s="41" t="s">
        <v>498</v>
      </c>
      <c r="C88" s="41"/>
    </row>
    <row r="89" ht="12.75" customHeight="1"/>
  </sheetData>
  <sheetProtection/>
  <mergeCells count="1">
    <mergeCell ref="A1:B1"/>
  </mergeCells>
  <printOptions horizontalCentered="1"/>
  <pageMargins left="0.8661417322834646" right="0.7874015748031497" top="0.52" bottom="0.46" header="0.22" footer="0.25"/>
  <pageSetup horizontalDpi="300" verticalDpi="300" orientation="portrait" paperSize="9" scale="68" r:id="rId1"/>
  <headerFooter alignWithMargins="0">
    <oddHeader>&amp;LVERIORI SA &amp;RSprawozdanie finansowe za okres 01.01.2019 r. - 31.12.2019 r.</oddHeader>
    <oddFooter>&amp;R&amp;P
</oddFooter>
  </headerFooter>
</worksheet>
</file>

<file path=xl/worksheets/sheet7.xml><?xml version="1.0" encoding="utf-8"?>
<worksheet xmlns="http://schemas.openxmlformats.org/spreadsheetml/2006/main" xmlns:r="http://schemas.openxmlformats.org/officeDocument/2006/relationships">
  <dimension ref="A1:D74"/>
  <sheetViews>
    <sheetView view="pageLayout" zoomScaleSheetLayoutView="75" workbookViewId="0" topLeftCell="A49">
      <selection activeCell="C60" sqref="C60"/>
    </sheetView>
  </sheetViews>
  <sheetFormatPr defaultColWidth="9.140625" defaultRowHeight="12.75"/>
  <cols>
    <col min="1" max="1" width="3.7109375" style="64" customWidth="1"/>
    <col min="2" max="2" width="64.28125" style="62" customWidth="1"/>
    <col min="3" max="3" width="18.7109375" style="132" customWidth="1"/>
    <col min="4" max="4" width="18.00390625" style="132" customWidth="1"/>
    <col min="5" max="16384" width="9.140625" style="62" customWidth="1"/>
  </cols>
  <sheetData>
    <row r="1" spans="1:4" ht="15.75">
      <c r="A1" s="661" t="s">
        <v>925</v>
      </c>
      <c r="B1" s="661"/>
      <c r="C1" s="661"/>
      <c r="D1" s="661"/>
    </row>
    <row r="2" spans="1:4" ht="12.75" customHeight="1" thickBot="1">
      <c r="A2" s="29"/>
      <c r="B2" s="40"/>
      <c r="C2" s="128"/>
      <c r="D2" s="129" t="s">
        <v>412</v>
      </c>
    </row>
    <row r="3" spans="1:4" s="67" customFormat="1" ht="22.5" customHeight="1" thickTop="1">
      <c r="A3" s="414" t="s">
        <v>613</v>
      </c>
      <c r="B3" s="388" t="s">
        <v>614</v>
      </c>
      <c r="C3" s="420" t="s">
        <v>926</v>
      </c>
      <c r="D3" s="421" t="s">
        <v>858</v>
      </c>
    </row>
    <row r="4" spans="1:4" s="63" customFormat="1" ht="13.5" customHeight="1">
      <c r="A4" s="255" t="s">
        <v>616</v>
      </c>
      <c r="B4" s="256" t="s">
        <v>208</v>
      </c>
      <c r="C4" s="257"/>
      <c r="D4" s="258"/>
    </row>
    <row r="5" spans="1:4" s="63" customFormat="1" ht="12.75" customHeight="1">
      <c r="A5" s="259" t="s">
        <v>617</v>
      </c>
      <c r="B5" s="256" t="s">
        <v>515</v>
      </c>
      <c r="C5" s="257">
        <f>'RZiS - porownawczy'!D52</f>
        <v>798118.31</v>
      </c>
      <c r="D5" s="258">
        <f>'RZiS - porownawczy'!E52</f>
        <v>-1401024.8800000001</v>
      </c>
    </row>
    <row r="6" spans="1:4" s="63" customFormat="1" ht="12.75" customHeight="1">
      <c r="A6" s="259" t="s">
        <v>626</v>
      </c>
      <c r="B6" s="256" t="s">
        <v>108</v>
      </c>
      <c r="C6" s="257">
        <f>SUM(C7:C16)</f>
        <v>24452.17000000002</v>
      </c>
      <c r="D6" s="258">
        <f>SUM(D7:D16)</f>
        <v>-1642868.21</v>
      </c>
    </row>
    <row r="7" spans="1:4" s="63" customFormat="1" ht="12.75" customHeight="1">
      <c r="A7" s="260" t="s">
        <v>619</v>
      </c>
      <c r="B7" s="261" t="s">
        <v>194</v>
      </c>
      <c r="C7" s="262">
        <f>'RZiS - porownawczy'!D12</f>
        <v>48569.62</v>
      </c>
      <c r="D7" s="263">
        <f>'RZiS - porownawczy'!E12</f>
        <v>28051.71</v>
      </c>
    </row>
    <row r="8" spans="1:4" s="63" customFormat="1" ht="12.75" customHeight="1">
      <c r="A8" s="260" t="s">
        <v>620</v>
      </c>
      <c r="B8" s="261" t="s">
        <v>109</v>
      </c>
      <c r="C8" s="262">
        <v>371.34</v>
      </c>
      <c r="D8" s="263"/>
    </row>
    <row r="9" spans="1:4" s="63" customFormat="1" ht="12.75" customHeight="1">
      <c r="A9" s="260" t="s">
        <v>621</v>
      </c>
      <c r="B9" s="261" t="s">
        <v>110</v>
      </c>
      <c r="C9" s="262">
        <v>-1095</v>
      </c>
      <c r="D9" s="263"/>
    </row>
    <row r="10" spans="1:4" s="63" customFormat="1" ht="12.75" customHeight="1">
      <c r="A10" s="260" t="s">
        <v>623</v>
      </c>
      <c r="B10" s="261" t="s">
        <v>22</v>
      </c>
      <c r="C10" s="262"/>
      <c r="D10" s="263"/>
    </row>
    <row r="11" spans="1:4" s="63" customFormat="1" ht="12.75" customHeight="1">
      <c r="A11" s="260" t="s">
        <v>625</v>
      </c>
      <c r="B11" s="261" t="s">
        <v>111</v>
      </c>
      <c r="C11" s="262"/>
      <c r="D11" s="263"/>
    </row>
    <row r="12" spans="1:4" s="63" customFormat="1" ht="12.75" customHeight="1">
      <c r="A12" s="260" t="s">
        <v>627</v>
      </c>
      <c r="B12" s="261" t="s">
        <v>209</v>
      </c>
      <c r="C12" s="262"/>
      <c r="D12" s="263"/>
    </row>
    <row r="13" spans="1:4" s="63" customFormat="1" ht="12.75" customHeight="1">
      <c r="A13" s="260" t="s">
        <v>628</v>
      </c>
      <c r="B13" s="261" t="s">
        <v>112</v>
      </c>
      <c r="C13" s="262">
        <v>474458.1</v>
      </c>
      <c r="D13" s="263">
        <v>-799423.73</v>
      </c>
    </row>
    <row r="14" spans="1:4" s="63" customFormat="1" ht="12.75" customHeight="1">
      <c r="A14" s="260" t="s">
        <v>171</v>
      </c>
      <c r="B14" s="261" t="s">
        <v>113</v>
      </c>
      <c r="C14" s="262">
        <v>-496438.54</v>
      </c>
      <c r="D14" s="263">
        <v>1055034.28</v>
      </c>
    </row>
    <row r="15" spans="1:4" s="63" customFormat="1" ht="12.75" customHeight="1">
      <c r="A15" s="260" t="s">
        <v>176</v>
      </c>
      <c r="B15" s="261" t="s">
        <v>210</v>
      </c>
      <c r="C15" s="262">
        <v>1004.88</v>
      </c>
      <c r="D15" s="263">
        <v>-1926530.47</v>
      </c>
    </row>
    <row r="16" spans="1:4" s="63" customFormat="1" ht="12.75" customHeight="1">
      <c r="A16" s="260" t="s">
        <v>182</v>
      </c>
      <c r="B16" s="261" t="s">
        <v>114</v>
      </c>
      <c r="C16" s="262">
        <v>-2418.23</v>
      </c>
      <c r="D16" s="263"/>
    </row>
    <row r="17" spans="1:4" s="63" customFormat="1" ht="12.75" customHeight="1">
      <c r="A17" s="259" t="s">
        <v>629</v>
      </c>
      <c r="B17" s="256" t="s">
        <v>115</v>
      </c>
      <c r="C17" s="257">
        <f>C5+C6</f>
        <v>822570.4800000001</v>
      </c>
      <c r="D17" s="258">
        <f>D5+D6</f>
        <v>-3043893.09</v>
      </c>
    </row>
    <row r="18" spans="1:4" s="63" customFormat="1" ht="12.75" customHeight="1">
      <c r="A18" s="259" t="s">
        <v>632</v>
      </c>
      <c r="B18" s="256" t="s">
        <v>211</v>
      </c>
      <c r="C18" s="257"/>
      <c r="D18" s="258"/>
    </row>
    <row r="19" spans="1:4" s="63" customFormat="1" ht="12.75" customHeight="1">
      <c r="A19" s="259" t="s">
        <v>617</v>
      </c>
      <c r="B19" s="256" t="s">
        <v>73</v>
      </c>
      <c r="C19" s="257">
        <f>SUM(C20:C22)+C30</f>
        <v>18494.37</v>
      </c>
      <c r="D19" s="258">
        <f>SUM(D20:D22)+D30</f>
        <v>0</v>
      </c>
    </row>
    <row r="20" spans="1:4" s="63" customFormat="1" ht="12.75" customHeight="1">
      <c r="A20" s="260" t="s">
        <v>619</v>
      </c>
      <c r="B20" s="261" t="s">
        <v>75</v>
      </c>
      <c r="C20" s="262">
        <v>17399.37</v>
      </c>
      <c r="D20" s="263"/>
    </row>
    <row r="21" spans="1:4" s="63" customFormat="1" ht="12.75" customHeight="1">
      <c r="A21" s="260" t="s">
        <v>620</v>
      </c>
      <c r="B21" s="261" t="s">
        <v>76</v>
      </c>
      <c r="C21" s="262"/>
      <c r="D21" s="263"/>
    </row>
    <row r="22" spans="1:4" s="63" customFormat="1" ht="12.75" customHeight="1">
      <c r="A22" s="260" t="s">
        <v>621</v>
      </c>
      <c r="B22" s="261" t="s">
        <v>77</v>
      </c>
      <c r="C22" s="262">
        <v>1095</v>
      </c>
      <c r="D22" s="263">
        <f>D23+D24</f>
        <v>0</v>
      </c>
    </row>
    <row r="23" spans="1:4" s="63" customFormat="1" ht="12.75" customHeight="1">
      <c r="A23" s="260" t="s">
        <v>78</v>
      </c>
      <c r="B23" s="261" t="s">
        <v>70</v>
      </c>
      <c r="C23" s="262"/>
      <c r="D23" s="263"/>
    </row>
    <row r="24" spans="1:4" s="63" customFormat="1" ht="12.75" customHeight="1">
      <c r="A24" s="260" t="s">
        <v>79</v>
      </c>
      <c r="B24" s="261" t="s">
        <v>71</v>
      </c>
      <c r="C24" s="262">
        <f>SUM(C25:C29)</f>
        <v>1095</v>
      </c>
      <c r="D24" s="263">
        <f>SUM(D25:D29)</f>
        <v>0</v>
      </c>
    </row>
    <row r="25" spans="1:4" s="63" customFormat="1" ht="12.75" customHeight="1">
      <c r="A25" s="260" t="s">
        <v>415</v>
      </c>
      <c r="B25" s="261" t="s">
        <v>80</v>
      </c>
      <c r="C25" s="262"/>
      <c r="D25" s="263"/>
    </row>
    <row r="26" spans="1:4" s="63" customFormat="1" ht="12.75" customHeight="1">
      <c r="A26" s="260" t="s">
        <v>415</v>
      </c>
      <c r="B26" s="261" t="s">
        <v>81</v>
      </c>
      <c r="C26" s="262"/>
      <c r="D26" s="263"/>
    </row>
    <row r="27" spans="1:4" s="63" customFormat="1" ht="12.75" customHeight="1">
      <c r="A27" s="260" t="s">
        <v>415</v>
      </c>
      <c r="B27" s="261" t="s">
        <v>82</v>
      </c>
      <c r="C27" s="262"/>
      <c r="D27" s="263"/>
    </row>
    <row r="28" spans="1:4" s="63" customFormat="1" ht="12.75" customHeight="1">
      <c r="A28" s="260" t="s">
        <v>415</v>
      </c>
      <c r="B28" s="261" t="s">
        <v>83</v>
      </c>
      <c r="C28" s="262">
        <v>1095</v>
      </c>
      <c r="D28" s="263"/>
    </row>
    <row r="29" spans="1:4" s="63" customFormat="1" ht="12.75" customHeight="1">
      <c r="A29" s="260" t="s">
        <v>415</v>
      </c>
      <c r="B29" s="261" t="s">
        <v>84</v>
      </c>
      <c r="C29" s="262"/>
      <c r="D29" s="263"/>
    </row>
    <row r="30" spans="1:4" s="63" customFormat="1" ht="12.75" customHeight="1">
      <c r="A30" s="260" t="s">
        <v>623</v>
      </c>
      <c r="B30" s="261" t="s">
        <v>85</v>
      </c>
      <c r="C30" s="262"/>
      <c r="D30" s="263"/>
    </row>
    <row r="31" spans="1:4" s="63" customFormat="1" ht="12.75" customHeight="1">
      <c r="A31" s="259" t="s">
        <v>626</v>
      </c>
      <c r="B31" s="256" t="s">
        <v>74</v>
      </c>
      <c r="C31" s="257">
        <f>SUM(C32:C34)+C39</f>
        <v>1382213.26</v>
      </c>
      <c r="D31" s="258">
        <f>SUM(D32:D34)+D39</f>
        <v>28051.71</v>
      </c>
    </row>
    <row r="32" spans="1:4" s="63" customFormat="1" ht="12.75" customHeight="1">
      <c r="A32" s="260" t="s">
        <v>619</v>
      </c>
      <c r="B32" s="261" t="s">
        <v>86</v>
      </c>
      <c r="C32" s="262">
        <v>1382213.26</v>
      </c>
      <c r="D32" s="263">
        <v>28051.71</v>
      </c>
    </row>
    <row r="33" spans="1:4" s="63" customFormat="1" ht="12.75" customHeight="1">
      <c r="A33" s="260" t="s">
        <v>620</v>
      </c>
      <c r="B33" s="261" t="s">
        <v>87</v>
      </c>
      <c r="C33" s="262"/>
      <c r="D33" s="263"/>
    </row>
    <row r="34" spans="1:4" s="63" customFormat="1" ht="12.75" customHeight="1">
      <c r="A34" s="260" t="s">
        <v>621</v>
      </c>
      <c r="B34" s="261" t="s">
        <v>88</v>
      </c>
      <c r="C34" s="262">
        <f>C35+C36</f>
        <v>0</v>
      </c>
      <c r="D34" s="263">
        <f>D35+D36</f>
        <v>0</v>
      </c>
    </row>
    <row r="35" spans="1:4" s="63" customFormat="1" ht="12.75" customHeight="1">
      <c r="A35" s="260" t="s">
        <v>78</v>
      </c>
      <c r="B35" s="261" t="s">
        <v>70</v>
      </c>
      <c r="C35" s="262"/>
      <c r="D35" s="263"/>
    </row>
    <row r="36" spans="1:4" s="63" customFormat="1" ht="12.75" customHeight="1">
      <c r="A36" s="260" t="s">
        <v>79</v>
      </c>
      <c r="B36" s="261" t="s">
        <v>71</v>
      </c>
      <c r="C36" s="262">
        <f>SUM(C37:C38)</f>
        <v>0</v>
      </c>
      <c r="D36" s="263">
        <f>SUM(D37:D38)</f>
        <v>0</v>
      </c>
    </row>
    <row r="37" spans="1:4" s="63" customFormat="1" ht="12.75" customHeight="1">
      <c r="A37" s="260" t="s">
        <v>415</v>
      </c>
      <c r="B37" s="261" t="s">
        <v>89</v>
      </c>
      <c r="C37" s="262"/>
      <c r="D37" s="263"/>
    </row>
    <row r="38" spans="1:4" s="63" customFormat="1" ht="12.75" customHeight="1">
      <c r="A38" s="260" t="s">
        <v>415</v>
      </c>
      <c r="B38" s="261" t="s">
        <v>90</v>
      </c>
      <c r="C38" s="262"/>
      <c r="D38" s="263"/>
    </row>
    <row r="39" spans="1:4" s="63" customFormat="1" ht="12.75" customHeight="1">
      <c r="A39" s="260" t="s">
        <v>623</v>
      </c>
      <c r="B39" s="261" t="s">
        <v>91</v>
      </c>
      <c r="C39" s="262"/>
      <c r="D39" s="263"/>
    </row>
    <row r="40" spans="1:4" s="63" customFormat="1" ht="12.75" customHeight="1">
      <c r="A40" s="259" t="s">
        <v>629</v>
      </c>
      <c r="B40" s="256" t="s">
        <v>413</v>
      </c>
      <c r="C40" s="257">
        <v>-1363718.89</v>
      </c>
      <c r="D40" s="258">
        <f>D19-D31</f>
        <v>-28051.71</v>
      </c>
    </row>
    <row r="41" spans="1:4" s="63" customFormat="1" ht="13.5" customHeight="1">
      <c r="A41" s="259" t="s">
        <v>170</v>
      </c>
      <c r="B41" s="256" t="s">
        <v>212</v>
      </c>
      <c r="C41" s="257"/>
      <c r="D41" s="258"/>
    </row>
    <row r="42" spans="1:4" s="63" customFormat="1" ht="12.75" customHeight="1">
      <c r="A42" s="259" t="s">
        <v>617</v>
      </c>
      <c r="B42" s="256" t="s">
        <v>73</v>
      </c>
      <c r="C42" s="257">
        <f>SUM(C43:C46)</f>
        <v>1335000</v>
      </c>
      <c r="D42" s="258">
        <f>SUM(D43:D46)</f>
        <v>3213846</v>
      </c>
    </row>
    <row r="43" spans="1:4" s="63" customFormat="1" ht="27.75" customHeight="1">
      <c r="A43" s="260" t="s">
        <v>619</v>
      </c>
      <c r="B43" s="261" t="s">
        <v>92</v>
      </c>
      <c r="C43" s="262">
        <v>450000</v>
      </c>
      <c r="D43" s="263">
        <v>2600000</v>
      </c>
    </row>
    <row r="44" spans="1:4" s="63" customFormat="1" ht="12.75" customHeight="1">
      <c r="A44" s="260" t="s">
        <v>620</v>
      </c>
      <c r="B44" s="261" t="s">
        <v>93</v>
      </c>
      <c r="C44" s="262">
        <v>885000</v>
      </c>
      <c r="D44" s="263">
        <v>613846</v>
      </c>
    </row>
    <row r="45" spans="1:4" s="63" customFormat="1" ht="12.75" customHeight="1">
      <c r="A45" s="260" t="s">
        <v>621</v>
      </c>
      <c r="B45" s="261" t="s">
        <v>94</v>
      </c>
      <c r="C45" s="262"/>
      <c r="D45" s="263"/>
    </row>
    <row r="46" spans="1:4" s="63" customFormat="1" ht="12.75" customHeight="1">
      <c r="A46" s="260" t="s">
        <v>623</v>
      </c>
      <c r="B46" s="261" t="s">
        <v>95</v>
      </c>
      <c r="C46" s="262"/>
      <c r="D46" s="263"/>
    </row>
    <row r="47" spans="1:4" s="63" customFormat="1" ht="12.75" customHeight="1">
      <c r="A47" s="259" t="s">
        <v>626</v>
      </c>
      <c r="B47" s="256" t="s">
        <v>74</v>
      </c>
      <c r="C47" s="257">
        <f>SUM(C48:C56)</f>
        <v>812575.8200000001</v>
      </c>
      <c r="D47" s="258">
        <f>SUM(D48:D56)</f>
        <v>-1771.07</v>
      </c>
    </row>
    <row r="48" spans="1:4" s="63" customFormat="1" ht="12.75" customHeight="1">
      <c r="A48" s="260" t="s">
        <v>619</v>
      </c>
      <c r="B48" s="261" t="s">
        <v>96</v>
      </c>
      <c r="C48" s="262"/>
      <c r="D48" s="263"/>
    </row>
    <row r="49" spans="1:4" s="63" customFormat="1" ht="12.75" customHeight="1">
      <c r="A49" s="260" t="s">
        <v>620</v>
      </c>
      <c r="B49" s="261" t="s">
        <v>97</v>
      </c>
      <c r="C49" s="262"/>
      <c r="D49" s="263"/>
    </row>
    <row r="50" spans="1:4" s="63" customFormat="1" ht="13.5" customHeight="1">
      <c r="A50" s="260" t="s">
        <v>621</v>
      </c>
      <c r="B50" s="261" t="s">
        <v>98</v>
      </c>
      <c r="C50" s="262"/>
      <c r="D50" s="263"/>
    </row>
    <row r="51" spans="1:4" s="63" customFormat="1" ht="12.75" customHeight="1">
      <c r="A51" s="260" t="s">
        <v>623</v>
      </c>
      <c r="B51" s="261" t="s">
        <v>99</v>
      </c>
      <c r="C51" s="262">
        <v>658000</v>
      </c>
      <c r="D51" s="263"/>
    </row>
    <row r="52" spans="1:4" s="63" customFormat="1" ht="12.75" customHeight="1">
      <c r="A52" s="260" t="s">
        <v>625</v>
      </c>
      <c r="B52" s="261" t="s">
        <v>100</v>
      </c>
      <c r="C52" s="262">
        <v>0</v>
      </c>
      <c r="D52" s="263"/>
    </row>
    <row r="53" spans="1:4" s="63" customFormat="1" ht="12.75" customHeight="1">
      <c r="A53" s="260" t="s">
        <v>627</v>
      </c>
      <c r="B53" s="261" t="s">
        <v>101</v>
      </c>
      <c r="C53" s="262"/>
      <c r="D53" s="263"/>
    </row>
    <row r="54" spans="1:4" s="63" customFormat="1" ht="13.5" customHeight="1">
      <c r="A54" s="260" t="s">
        <v>628</v>
      </c>
      <c r="B54" s="261" t="s">
        <v>213</v>
      </c>
      <c r="C54" s="262"/>
      <c r="D54" s="263"/>
    </row>
    <row r="55" spans="1:4" s="63" customFormat="1" ht="12.75" customHeight="1">
      <c r="A55" s="260" t="s">
        <v>171</v>
      </c>
      <c r="B55" s="261" t="s">
        <v>102</v>
      </c>
      <c r="C55" s="262">
        <v>154575.82</v>
      </c>
      <c r="D55" s="263">
        <v>-1771.07</v>
      </c>
    </row>
    <row r="56" spans="1:4" s="63" customFormat="1" ht="12.75" customHeight="1">
      <c r="A56" s="260" t="s">
        <v>176</v>
      </c>
      <c r="B56" s="261" t="s">
        <v>103</v>
      </c>
      <c r="C56" s="262">
        <v>0</v>
      </c>
      <c r="D56" s="263"/>
    </row>
    <row r="57" spans="1:4" s="63" customFormat="1" ht="12.75" customHeight="1">
      <c r="A57" s="259" t="s">
        <v>629</v>
      </c>
      <c r="B57" s="256" t="s">
        <v>104</v>
      </c>
      <c r="C57" s="257">
        <f>C42-C47</f>
        <v>522424.17999999993</v>
      </c>
      <c r="D57" s="258">
        <f>D42-D47</f>
        <v>3215617.07</v>
      </c>
    </row>
    <row r="58" spans="1:4" s="63" customFormat="1" ht="26.25" customHeight="1">
      <c r="A58" s="416" t="s">
        <v>184</v>
      </c>
      <c r="B58" s="417" t="s">
        <v>288</v>
      </c>
      <c r="C58" s="418">
        <f>C57+C40+C17</f>
        <v>-18724.229999999865</v>
      </c>
      <c r="D58" s="419">
        <f>D57+D40+D17</f>
        <v>143672.27000000002</v>
      </c>
    </row>
    <row r="59" spans="1:4" s="63" customFormat="1" ht="12.75" customHeight="1">
      <c r="A59" s="259" t="s">
        <v>188</v>
      </c>
      <c r="B59" s="256" t="s">
        <v>105</v>
      </c>
      <c r="C59" s="257">
        <v>-18724.23</v>
      </c>
      <c r="D59" s="258">
        <v>143672.27</v>
      </c>
    </row>
    <row r="60" spans="1:4" s="63" customFormat="1" ht="13.5" customHeight="1">
      <c r="A60" s="260" t="s">
        <v>415</v>
      </c>
      <c r="B60" s="261" t="s">
        <v>106</v>
      </c>
      <c r="C60" s="262">
        <v>0</v>
      </c>
      <c r="D60" s="263"/>
    </row>
    <row r="61" spans="1:4" s="63" customFormat="1" ht="12.75" customHeight="1">
      <c r="A61" s="259" t="s">
        <v>214</v>
      </c>
      <c r="B61" s="256" t="s">
        <v>414</v>
      </c>
      <c r="C61" s="257">
        <f>D62</f>
        <v>143672.27</v>
      </c>
      <c r="D61" s="258">
        <v>0</v>
      </c>
    </row>
    <row r="62" spans="1:4" s="63" customFormat="1" ht="12.75" customHeight="1">
      <c r="A62" s="259" t="s">
        <v>418</v>
      </c>
      <c r="B62" s="256" t="s">
        <v>275</v>
      </c>
      <c r="C62" s="257">
        <f>C61+C58</f>
        <v>124948.04000000012</v>
      </c>
      <c r="D62" s="258">
        <v>143672.27</v>
      </c>
    </row>
    <row r="63" spans="1:4" s="63" customFormat="1" ht="12.75" customHeight="1" thickBot="1">
      <c r="A63" s="264" t="s">
        <v>415</v>
      </c>
      <c r="B63" s="265" t="s">
        <v>107</v>
      </c>
      <c r="C63" s="266"/>
      <c r="D63" s="267"/>
    </row>
    <row r="64" spans="1:4" ht="13.5" thickTop="1">
      <c r="A64" s="3"/>
      <c r="B64" s="2"/>
      <c r="C64" s="130"/>
      <c r="D64" s="131"/>
    </row>
    <row r="65" spans="1:4" ht="12.75">
      <c r="A65" s="41" t="s">
        <v>675</v>
      </c>
      <c r="C65" s="130"/>
      <c r="D65" s="131"/>
    </row>
    <row r="66" spans="1:4" ht="12.75">
      <c r="A66" s="3"/>
      <c r="B66" s="2"/>
      <c r="C66" s="130"/>
      <c r="D66" s="131"/>
    </row>
    <row r="67" spans="1:4" ht="12.75">
      <c r="A67" s="41" t="s">
        <v>497</v>
      </c>
      <c r="C67" s="130"/>
      <c r="D67" s="131"/>
    </row>
    <row r="68" spans="2:4" ht="22.5" customHeight="1">
      <c r="B68" s="41"/>
      <c r="C68" s="130"/>
      <c r="D68" s="131"/>
    </row>
    <row r="69" spans="1:3" s="34" customFormat="1" ht="12.75">
      <c r="A69" s="39" t="s">
        <v>493</v>
      </c>
      <c r="B69" s="37"/>
      <c r="C69" s="39" t="s">
        <v>495</v>
      </c>
    </row>
    <row r="70" spans="1:2" s="34" customFormat="1" ht="21" customHeight="1">
      <c r="A70" s="39"/>
      <c r="B70" s="37"/>
    </row>
    <row r="71" spans="1:3" s="34" customFormat="1" ht="12.75" customHeight="1">
      <c r="A71" s="39" t="s">
        <v>494</v>
      </c>
      <c r="B71" s="37"/>
      <c r="C71" s="39" t="s">
        <v>154</v>
      </c>
    </row>
    <row r="72" spans="2:4" ht="12.75">
      <c r="B72" s="41"/>
      <c r="C72" s="130"/>
      <c r="D72" s="131"/>
    </row>
    <row r="73" spans="1:4" ht="12.75">
      <c r="A73" s="41" t="s">
        <v>498</v>
      </c>
      <c r="C73" s="130"/>
      <c r="D73" s="131"/>
    </row>
    <row r="74" spans="1:4" ht="12.75">
      <c r="A74" s="3"/>
      <c r="B74" s="2"/>
      <c r="C74" s="130"/>
      <c r="D74" s="131"/>
    </row>
  </sheetData>
  <sheetProtection/>
  <mergeCells count="1">
    <mergeCell ref="A1:D1"/>
  </mergeCells>
  <printOptions horizontalCentered="1"/>
  <pageMargins left="0.8661417322834646" right="0.7874015748031497" top="0.6" bottom="0.46" header="0.2755905511811024" footer="0.2755905511811024"/>
  <pageSetup horizontalDpi="300" verticalDpi="300" orientation="portrait" paperSize="9" scale="75" r:id="rId1"/>
  <headerFooter alignWithMargins="0">
    <oddHeader>&amp;LVERIORI SA&amp;RSprawozdanie finansowe za okres 01.01.2019 r. - 31.12.2019 r.</oddHeader>
    <oddFooter>&amp;R&amp;P
</oddFooter>
  </headerFooter>
</worksheet>
</file>

<file path=xl/worksheets/sheet8.xml><?xml version="1.0" encoding="utf-8"?>
<worksheet xmlns="http://schemas.openxmlformats.org/spreadsheetml/2006/main" xmlns:r="http://schemas.openxmlformats.org/officeDocument/2006/relationships">
  <dimension ref="A1:D70"/>
  <sheetViews>
    <sheetView view="pageBreakPreview" zoomScale="75" zoomScaleSheetLayoutView="75" zoomScalePageLayoutView="0" workbookViewId="0" topLeftCell="A1">
      <selection activeCell="C9" sqref="C9"/>
    </sheetView>
  </sheetViews>
  <sheetFormatPr defaultColWidth="9.140625" defaultRowHeight="12.75"/>
  <cols>
    <col min="1" max="1" width="3.7109375" style="3" customWidth="1"/>
    <col min="2" max="2" width="56.28125" style="2" customWidth="1"/>
    <col min="3" max="3" width="16.7109375" style="2" customWidth="1"/>
    <col min="4" max="4" width="18.00390625" style="7" customWidth="1"/>
    <col min="5" max="16384" width="8.8515625" style="7" customWidth="1"/>
  </cols>
  <sheetData>
    <row r="1" spans="1:4" ht="22.5" customHeight="1">
      <c r="A1" s="661" t="s">
        <v>857</v>
      </c>
      <c r="B1" s="661"/>
      <c r="C1" s="661"/>
      <c r="D1" s="661"/>
    </row>
    <row r="2" spans="1:4" ht="16.5" thickBot="1">
      <c r="A2" s="29"/>
      <c r="B2" s="40"/>
      <c r="C2" s="40"/>
      <c r="D2" s="199" t="s">
        <v>229</v>
      </c>
    </row>
    <row r="3" spans="1:4" s="9" customFormat="1" ht="24.75" customHeight="1" thickTop="1">
      <c r="A3" s="414" t="s">
        <v>613</v>
      </c>
      <c r="B3" s="388" t="s">
        <v>614</v>
      </c>
      <c r="C3" s="420" t="s">
        <v>856</v>
      </c>
      <c r="D3" s="421"/>
    </row>
    <row r="4" spans="1:4" s="5" customFormat="1" ht="12.75" customHeight="1">
      <c r="A4" s="246" t="s">
        <v>616</v>
      </c>
      <c r="B4" s="204" t="s">
        <v>208</v>
      </c>
      <c r="C4" s="268"/>
      <c r="D4" s="247"/>
    </row>
    <row r="5" spans="1:4" s="8" customFormat="1" ht="12.75">
      <c r="A5" s="203" t="s">
        <v>617</v>
      </c>
      <c r="B5" s="204" t="s">
        <v>73</v>
      </c>
      <c r="C5" s="236">
        <f>SUM(C6:C7)</f>
        <v>246.88</v>
      </c>
      <c r="D5" s="237">
        <f>SUM(D6:D7)</f>
        <v>0</v>
      </c>
    </row>
    <row r="6" spans="1:4" ht="12.75">
      <c r="A6" s="208" t="s">
        <v>619</v>
      </c>
      <c r="B6" s="209" t="s">
        <v>230</v>
      </c>
      <c r="C6" s="243"/>
      <c r="D6" s="244"/>
    </row>
    <row r="7" spans="1:4" ht="12.75">
      <c r="A7" s="208" t="s">
        <v>620</v>
      </c>
      <c r="B7" s="209" t="s">
        <v>231</v>
      </c>
      <c r="C7" s="243">
        <v>246.88</v>
      </c>
      <c r="D7" s="244"/>
    </row>
    <row r="8" spans="1:4" s="8" customFormat="1" ht="12.75">
      <c r="A8" s="203" t="s">
        <v>626</v>
      </c>
      <c r="B8" s="204" t="s">
        <v>74</v>
      </c>
      <c r="C8" s="236">
        <f>SUM(C9:C13)</f>
        <v>1318059.68</v>
      </c>
      <c r="D8" s="237">
        <f>SUM(D9:D13)</f>
        <v>0</v>
      </c>
    </row>
    <row r="9" spans="1:4" ht="12.75">
      <c r="A9" s="208" t="s">
        <v>619</v>
      </c>
      <c r="B9" s="209" t="s">
        <v>232</v>
      </c>
      <c r="C9" s="243">
        <v>958150.78</v>
      </c>
      <c r="D9" s="244"/>
    </row>
    <row r="10" spans="1:4" ht="12.75">
      <c r="A10" s="208" t="s">
        <v>620</v>
      </c>
      <c r="B10" s="209" t="s">
        <v>233</v>
      </c>
      <c r="C10" s="243">
        <v>211351.31</v>
      </c>
      <c r="D10" s="244"/>
    </row>
    <row r="11" spans="1:4" ht="12.75" customHeight="1">
      <c r="A11" s="208" t="s">
        <v>621</v>
      </c>
      <c r="B11" s="209" t="s">
        <v>234</v>
      </c>
      <c r="C11" s="243">
        <v>51101.67</v>
      </c>
      <c r="D11" s="244"/>
    </row>
    <row r="12" spans="1:4" ht="12.75">
      <c r="A12" s="208" t="s">
        <v>623</v>
      </c>
      <c r="B12" s="209" t="s">
        <v>235</v>
      </c>
      <c r="C12" s="243">
        <v>3081</v>
      </c>
      <c r="D12" s="244"/>
    </row>
    <row r="13" spans="1:4" ht="12.75">
      <c r="A13" s="208" t="s">
        <v>625</v>
      </c>
      <c r="B13" s="209" t="s">
        <v>236</v>
      </c>
      <c r="C13" s="243">
        <v>94374.92</v>
      </c>
      <c r="D13" s="244"/>
    </row>
    <row r="14" spans="1:4" s="8" customFormat="1" ht="12.75" customHeight="1">
      <c r="A14" s="203" t="s">
        <v>629</v>
      </c>
      <c r="B14" s="204" t="s">
        <v>120</v>
      </c>
      <c r="C14" s="236">
        <f>C5-C8</f>
        <v>-1317812.8</v>
      </c>
      <c r="D14" s="237">
        <f>D5-D8</f>
        <v>0</v>
      </c>
    </row>
    <row r="15" spans="1:4" s="8" customFormat="1" ht="12.75" customHeight="1">
      <c r="A15" s="203" t="s">
        <v>632</v>
      </c>
      <c r="B15" s="204" t="s">
        <v>211</v>
      </c>
      <c r="C15" s="236"/>
      <c r="D15" s="237"/>
    </row>
    <row r="16" spans="1:4" s="8" customFormat="1" ht="12.75">
      <c r="A16" s="203" t="s">
        <v>617</v>
      </c>
      <c r="B16" s="204" t="s">
        <v>73</v>
      </c>
      <c r="C16" s="236">
        <f>SUM(C17:C19)+C27</f>
        <v>0</v>
      </c>
      <c r="D16" s="237">
        <f>SUM(D17:D19)+D27</f>
        <v>0</v>
      </c>
    </row>
    <row r="17" spans="1:4" ht="26.25">
      <c r="A17" s="208" t="s">
        <v>619</v>
      </c>
      <c r="B17" s="209" t="s">
        <v>75</v>
      </c>
      <c r="C17" s="243"/>
      <c r="D17" s="244"/>
    </row>
    <row r="18" spans="1:4" ht="12.75" customHeight="1">
      <c r="A18" s="208" t="s">
        <v>620</v>
      </c>
      <c r="B18" s="209" t="s">
        <v>76</v>
      </c>
      <c r="C18" s="243"/>
      <c r="D18" s="244"/>
    </row>
    <row r="19" spans="1:4" ht="12.75">
      <c r="A19" s="208" t="s">
        <v>621</v>
      </c>
      <c r="B19" s="209" t="s">
        <v>77</v>
      </c>
      <c r="C19" s="243">
        <f>C20+C21</f>
        <v>0</v>
      </c>
      <c r="D19" s="244">
        <f>D20+D21</f>
        <v>0</v>
      </c>
    </row>
    <row r="20" spans="1:4" ht="12.75">
      <c r="A20" s="208" t="s">
        <v>78</v>
      </c>
      <c r="B20" s="209" t="s">
        <v>70</v>
      </c>
      <c r="C20" s="243"/>
      <c r="D20" s="244"/>
    </row>
    <row r="21" spans="1:4" ht="12.75">
      <c r="A21" s="208" t="s">
        <v>79</v>
      </c>
      <c r="B21" s="209" t="s">
        <v>71</v>
      </c>
      <c r="C21" s="243">
        <f>SUM(C22:C26)</f>
        <v>0</v>
      </c>
      <c r="D21" s="244">
        <f>SUM(D22:D26)</f>
        <v>0</v>
      </c>
    </row>
    <row r="22" spans="1:4" ht="12.75">
      <c r="A22" s="208" t="s">
        <v>415</v>
      </c>
      <c r="B22" s="209" t="s">
        <v>80</v>
      </c>
      <c r="C22" s="243"/>
      <c r="D22" s="244"/>
    </row>
    <row r="23" spans="1:4" ht="12.75">
      <c r="A23" s="208" t="s">
        <v>415</v>
      </c>
      <c r="B23" s="209" t="s">
        <v>81</v>
      </c>
      <c r="C23" s="243"/>
      <c r="D23" s="244"/>
    </row>
    <row r="24" spans="1:4" ht="12.75">
      <c r="A24" s="208" t="s">
        <v>415</v>
      </c>
      <c r="B24" s="209" t="s">
        <v>82</v>
      </c>
      <c r="C24" s="243"/>
      <c r="D24" s="244"/>
    </row>
    <row r="25" spans="1:4" ht="12.75">
      <c r="A25" s="208" t="s">
        <v>415</v>
      </c>
      <c r="B25" s="209" t="s">
        <v>83</v>
      </c>
      <c r="C25" s="243"/>
      <c r="D25" s="244"/>
    </row>
    <row r="26" spans="1:4" ht="12.75">
      <c r="A26" s="208" t="s">
        <v>415</v>
      </c>
      <c r="B26" s="209" t="s">
        <v>84</v>
      </c>
      <c r="C26" s="243"/>
      <c r="D26" s="244"/>
    </row>
    <row r="27" spans="1:4" ht="12.75">
      <c r="A27" s="208" t="s">
        <v>623</v>
      </c>
      <c r="B27" s="209" t="s">
        <v>85</v>
      </c>
      <c r="C27" s="243"/>
      <c r="D27" s="244"/>
    </row>
    <row r="28" spans="1:4" s="8" customFormat="1" ht="12.75">
      <c r="A28" s="203" t="s">
        <v>626</v>
      </c>
      <c r="B28" s="204" t="s">
        <v>74</v>
      </c>
      <c r="C28" s="236">
        <f>SUM(C29:C31)+C36</f>
        <v>2156616.84</v>
      </c>
      <c r="D28" s="237">
        <f>SUM(D29:D31)+D36</f>
        <v>0</v>
      </c>
    </row>
    <row r="29" spans="1:4" ht="26.25">
      <c r="A29" s="208" t="s">
        <v>619</v>
      </c>
      <c r="B29" s="209" t="s">
        <v>86</v>
      </c>
      <c r="C29" s="243">
        <v>1954582.18</v>
      </c>
      <c r="D29" s="244"/>
    </row>
    <row r="30" spans="1:4" ht="12.75" customHeight="1">
      <c r="A30" s="208" t="s">
        <v>620</v>
      </c>
      <c r="B30" s="209" t="s">
        <v>87</v>
      </c>
      <c r="C30" s="243"/>
      <c r="D30" s="244"/>
    </row>
    <row r="31" spans="1:4" ht="12.75">
      <c r="A31" s="208" t="s">
        <v>621</v>
      </c>
      <c r="B31" s="209" t="s">
        <v>88</v>
      </c>
      <c r="C31" s="243">
        <f>C32+C33</f>
        <v>0</v>
      </c>
      <c r="D31" s="244">
        <f>D32+D33</f>
        <v>0</v>
      </c>
    </row>
    <row r="32" spans="1:4" ht="12.75">
      <c r="A32" s="208" t="s">
        <v>78</v>
      </c>
      <c r="B32" s="209" t="s">
        <v>70</v>
      </c>
      <c r="C32" s="243"/>
      <c r="D32" s="244"/>
    </row>
    <row r="33" spans="1:4" ht="12.75">
      <c r="A33" s="208" t="s">
        <v>79</v>
      </c>
      <c r="B33" s="209" t="s">
        <v>71</v>
      </c>
      <c r="C33" s="243">
        <f>C34+C35</f>
        <v>0</v>
      </c>
      <c r="D33" s="244">
        <f>D34+D35</f>
        <v>0</v>
      </c>
    </row>
    <row r="34" spans="1:4" ht="12.75">
      <c r="A34" s="208" t="s">
        <v>415</v>
      </c>
      <c r="B34" s="209" t="s">
        <v>89</v>
      </c>
      <c r="C34" s="243"/>
      <c r="D34" s="244"/>
    </row>
    <row r="35" spans="1:4" ht="12.75">
      <c r="A35" s="208" t="s">
        <v>415</v>
      </c>
      <c r="B35" s="209" t="s">
        <v>90</v>
      </c>
      <c r="C35" s="243"/>
      <c r="D35" s="244"/>
    </row>
    <row r="36" spans="1:4" ht="12.75">
      <c r="A36" s="208" t="s">
        <v>623</v>
      </c>
      <c r="B36" s="209" t="s">
        <v>91</v>
      </c>
      <c r="C36" s="243">
        <v>202034.66</v>
      </c>
      <c r="D36" s="244"/>
    </row>
    <row r="37" spans="1:4" s="8" customFormat="1" ht="12.75" customHeight="1">
      <c r="A37" s="203" t="s">
        <v>629</v>
      </c>
      <c r="B37" s="204" t="s">
        <v>413</v>
      </c>
      <c r="C37" s="236">
        <f>C16-C28</f>
        <v>-2156616.84</v>
      </c>
      <c r="D37" s="237">
        <f>D16-D28</f>
        <v>0</v>
      </c>
    </row>
    <row r="38" spans="1:4" s="8" customFormat="1" ht="12.75" customHeight="1">
      <c r="A38" s="203" t="s">
        <v>170</v>
      </c>
      <c r="B38" s="204" t="s">
        <v>212</v>
      </c>
      <c r="C38" s="236"/>
      <c r="D38" s="237"/>
    </row>
    <row r="39" spans="1:4" s="8" customFormat="1" ht="12.75">
      <c r="A39" s="203" t="s">
        <v>617</v>
      </c>
      <c r="B39" s="204" t="s">
        <v>73</v>
      </c>
      <c r="C39" s="236">
        <f>SUM(C40:C43)</f>
        <v>3215934.78</v>
      </c>
      <c r="D39" s="237">
        <f>SUM(D40:D43)</f>
        <v>0</v>
      </c>
    </row>
    <row r="40" spans="1:4" ht="25.5" customHeight="1">
      <c r="A40" s="208" t="s">
        <v>619</v>
      </c>
      <c r="B40" s="251" t="s">
        <v>92</v>
      </c>
      <c r="C40" s="243">
        <v>2600000</v>
      </c>
      <c r="D40" s="244"/>
    </row>
    <row r="41" spans="1:4" ht="12.75">
      <c r="A41" s="208" t="s">
        <v>620</v>
      </c>
      <c r="B41" s="209" t="s">
        <v>93</v>
      </c>
      <c r="C41" s="243">
        <v>615617.07</v>
      </c>
      <c r="D41" s="244"/>
    </row>
    <row r="42" spans="1:4" ht="12.75">
      <c r="A42" s="208" t="s">
        <v>621</v>
      </c>
      <c r="B42" s="209" t="s">
        <v>94</v>
      </c>
      <c r="C42" s="243"/>
      <c r="D42" s="244"/>
    </row>
    <row r="43" spans="1:4" ht="12.75">
      <c r="A43" s="208" t="s">
        <v>623</v>
      </c>
      <c r="B43" s="209" t="s">
        <v>95</v>
      </c>
      <c r="C43" s="243">
        <v>317.71</v>
      </c>
      <c r="D43" s="244"/>
    </row>
    <row r="44" spans="1:4" s="8" customFormat="1" ht="12.75">
      <c r="A44" s="203" t="s">
        <v>626</v>
      </c>
      <c r="B44" s="204" t="s">
        <v>74</v>
      </c>
      <c r="C44" s="236">
        <f>SUM(C45:C53)</f>
        <v>83529.79000000001</v>
      </c>
      <c r="D44" s="237">
        <f>SUM(D45:D53)</f>
        <v>0</v>
      </c>
    </row>
    <row r="45" spans="1:4" ht="12.75">
      <c r="A45" s="208" t="s">
        <v>619</v>
      </c>
      <c r="B45" s="209" t="s">
        <v>96</v>
      </c>
      <c r="C45" s="243"/>
      <c r="D45" s="244"/>
    </row>
    <row r="46" spans="1:4" ht="12.75">
      <c r="A46" s="208" t="s">
        <v>620</v>
      </c>
      <c r="B46" s="209" t="s">
        <v>97</v>
      </c>
      <c r="C46" s="243"/>
      <c r="D46" s="244"/>
    </row>
    <row r="47" spans="1:4" ht="12.75" customHeight="1">
      <c r="A47" s="208" t="s">
        <v>621</v>
      </c>
      <c r="B47" s="209" t="s">
        <v>98</v>
      </c>
      <c r="C47" s="243"/>
      <c r="D47" s="244"/>
    </row>
    <row r="48" spans="1:4" ht="12.75">
      <c r="A48" s="208" t="s">
        <v>623</v>
      </c>
      <c r="B48" s="209" t="s">
        <v>99</v>
      </c>
      <c r="C48" s="243"/>
      <c r="D48" s="244"/>
    </row>
    <row r="49" spans="1:4" ht="12.75">
      <c r="A49" s="208" t="s">
        <v>625</v>
      </c>
      <c r="B49" s="209" t="s">
        <v>100</v>
      </c>
      <c r="C49" s="243"/>
      <c r="D49" s="244"/>
    </row>
    <row r="50" spans="1:4" ht="12.75">
      <c r="A50" s="208" t="s">
        <v>627</v>
      </c>
      <c r="B50" s="209" t="s">
        <v>101</v>
      </c>
      <c r="C50" s="243">
        <v>78200</v>
      </c>
      <c r="D50" s="244"/>
    </row>
    <row r="51" spans="1:4" ht="12.75" customHeight="1">
      <c r="A51" s="208" t="s">
        <v>628</v>
      </c>
      <c r="B51" s="209" t="s">
        <v>213</v>
      </c>
      <c r="C51" s="243"/>
      <c r="D51" s="244"/>
    </row>
    <row r="52" spans="1:4" ht="12.75">
      <c r="A52" s="208" t="s">
        <v>171</v>
      </c>
      <c r="B52" s="209" t="s">
        <v>102</v>
      </c>
      <c r="C52" s="243">
        <v>1771.94</v>
      </c>
      <c r="D52" s="244"/>
    </row>
    <row r="53" spans="1:4" ht="12.75">
      <c r="A53" s="208" t="s">
        <v>176</v>
      </c>
      <c r="B53" s="209" t="s">
        <v>103</v>
      </c>
      <c r="C53" s="243">
        <v>3557.85</v>
      </c>
      <c r="D53" s="244"/>
    </row>
    <row r="54" spans="1:4" s="8" customFormat="1" ht="12.75" customHeight="1">
      <c r="A54" s="203" t="s">
        <v>629</v>
      </c>
      <c r="B54" s="204" t="s">
        <v>104</v>
      </c>
      <c r="C54" s="236">
        <f>C39-C44</f>
        <v>3132404.9899999998</v>
      </c>
      <c r="D54" s="237">
        <f>D39-D44</f>
        <v>0</v>
      </c>
    </row>
    <row r="55" spans="1:4" s="523" customFormat="1" ht="25.5" customHeight="1">
      <c r="A55" s="411" t="s">
        <v>184</v>
      </c>
      <c r="B55" s="520" t="s">
        <v>288</v>
      </c>
      <c r="C55" s="521">
        <f>C54+C37+C14</f>
        <v>-342024.65000000014</v>
      </c>
      <c r="D55" s="522">
        <f>D54+D37+D14</f>
        <v>0</v>
      </c>
    </row>
    <row r="56" spans="1:4" s="8" customFormat="1" ht="12.75" customHeight="1">
      <c r="A56" s="203" t="s">
        <v>188</v>
      </c>
      <c r="B56" s="204" t="s">
        <v>105</v>
      </c>
      <c r="C56" s="236">
        <f>C59-C58</f>
        <v>124948.04</v>
      </c>
      <c r="D56" s="237">
        <f>D59-D58</f>
        <v>0</v>
      </c>
    </row>
    <row r="57" spans="1:4" ht="12.75" customHeight="1">
      <c r="A57" s="208" t="s">
        <v>415</v>
      </c>
      <c r="B57" s="209" t="s">
        <v>106</v>
      </c>
      <c r="C57" s="243"/>
      <c r="D57" s="244"/>
    </row>
    <row r="58" spans="1:4" s="8" customFormat="1" ht="12.75">
      <c r="A58" s="203" t="s">
        <v>214</v>
      </c>
      <c r="B58" s="204" t="s">
        <v>414</v>
      </c>
      <c r="C58" s="236"/>
      <c r="D58" s="237">
        <f>'[1]Aktywa'!D73</f>
        <v>0</v>
      </c>
    </row>
    <row r="59" spans="1:4" s="8" customFormat="1" ht="12.75">
      <c r="A59" s="203" t="s">
        <v>418</v>
      </c>
      <c r="B59" s="204" t="s">
        <v>275</v>
      </c>
      <c r="C59" s="236">
        <f>Aktywa!D73</f>
        <v>124948.04</v>
      </c>
      <c r="D59" s="237">
        <f>'[1]Aktywa'!E73</f>
        <v>0</v>
      </c>
    </row>
    <row r="60" spans="1:4" ht="13.5" thickBot="1">
      <c r="A60" s="269" t="s">
        <v>415</v>
      </c>
      <c r="B60" s="270" t="s">
        <v>107</v>
      </c>
      <c r="C60" s="271"/>
      <c r="D60" s="272"/>
    </row>
    <row r="61" ht="13.5" thickTop="1"/>
    <row r="62" ht="12.75">
      <c r="A62" s="41" t="s">
        <v>675</v>
      </c>
    </row>
    <row r="63" ht="20.25" customHeight="1"/>
    <row r="64" ht="12.75">
      <c r="A64" s="41" t="s">
        <v>497</v>
      </c>
    </row>
    <row r="65" ht="20.25" customHeight="1"/>
    <row r="66" spans="1:3" s="34" customFormat="1" ht="12.75">
      <c r="A66" s="39" t="s">
        <v>493</v>
      </c>
      <c r="B66" s="37"/>
      <c r="C66" s="39" t="s">
        <v>495</v>
      </c>
    </row>
    <row r="67" spans="1:2" s="34" customFormat="1" ht="21" customHeight="1">
      <c r="A67" s="39"/>
      <c r="B67" s="37"/>
    </row>
    <row r="68" spans="1:3" s="34" customFormat="1" ht="12.75" customHeight="1">
      <c r="A68" s="39" t="s">
        <v>494</v>
      </c>
      <c r="B68" s="37"/>
      <c r="C68" s="39" t="s">
        <v>154</v>
      </c>
    </row>
    <row r="69" ht="20.25" customHeight="1"/>
    <row r="70" ht="12.75">
      <c r="A70" s="41" t="s">
        <v>498</v>
      </c>
    </row>
  </sheetData>
  <sheetProtection/>
  <mergeCells count="1">
    <mergeCell ref="A1:D1"/>
  </mergeCells>
  <printOptions horizontalCentered="1"/>
  <pageMargins left="0.8661417322834646" right="0.7874015748031497" top="0.7874015748031497" bottom="0.5905511811023623" header="0.2755905511811024" footer="0.2755905511811024"/>
  <pageSetup horizontalDpi="300" verticalDpi="300" orientation="portrait" paperSize="9" scale="75" r:id="rId1"/>
  <headerFooter alignWithMargins="0">
    <oddHeader>&amp;LSpółka ...........................................&amp;RSprawozdanie finansowe za okres 1.01. - 31.12.2005r.</oddHeader>
    <oddFooter>&amp;R&amp;P
</oddFooter>
  </headerFooter>
</worksheet>
</file>

<file path=xl/worksheets/sheet9.xml><?xml version="1.0" encoding="utf-8"?>
<worksheet xmlns="http://schemas.openxmlformats.org/spreadsheetml/2006/main" xmlns:r="http://schemas.openxmlformats.org/officeDocument/2006/relationships">
  <dimension ref="A1:I47"/>
  <sheetViews>
    <sheetView view="pageLayout" workbookViewId="0" topLeftCell="A25">
      <selection activeCell="E13" sqref="E13"/>
    </sheetView>
  </sheetViews>
  <sheetFormatPr defaultColWidth="9.140625" defaultRowHeight="12.75"/>
  <cols>
    <col min="1" max="1" width="3.8515625" style="55" customWidth="1"/>
    <col min="2" max="2" width="32.421875" style="55" customWidth="1"/>
    <col min="3" max="3" width="13.8515625" style="55" customWidth="1"/>
    <col min="4" max="5" width="13.57421875" style="55" customWidth="1"/>
    <col min="6" max="6" width="15.140625" style="55" customWidth="1"/>
    <col min="7" max="7" width="13.57421875" style="55" customWidth="1"/>
    <col min="8" max="8" width="13.421875" style="55" customWidth="1"/>
    <col min="9" max="9" width="13.7109375" style="55" customWidth="1"/>
    <col min="10" max="16384" width="9.140625" style="55" customWidth="1"/>
  </cols>
  <sheetData>
    <row r="1" spans="1:9" ht="15">
      <c r="A1" s="667" t="s">
        <v>981</v>
      </c>
      <c r="B1" s="667"/>
      <c r="C1" s="667"/>
      <c r="D1" s="667"/>
      <c r="E1" s="667"/>
      <c r="F1" s="667"/>
      <c r="G1" s="667"/>
      <c r="H1" s="589"/>
      <c r="I1" s="589"/>
    </row>
    <row r="2" spans="1:9" ht="15.75">
      <c r="A2" s="668" t="s">
        <v>990</v>
      </c>
      <c r="B2" s="668"/>
      <c r="C2" s="668"/>
      <c r="D2" s="668"/>
      <c r="E2" s="668"/>
      <c r="F2" s="668"/>
      <c r="G2" s="668"/>
      <c r="H2" s="668"/>
      <c r="I2" s="668"/>
    </row>
    <row r="3" spans="1:9" ht="12.75" customHeight="1" thickBot="1">
      <c r="A3" s="590"/>
      <c r="B3" s="590"/>
      <c r="C3" s="590"/>
      <c r="D3" s="590"/>
      <c r="E3" s="590"/>
      <c r="F3" s="590"/>
      <c r="G3" s="590"/>
      <c r="H3" s="590"/>
      <c r="I3" s="590"/>
    </row>
    <row r="4" spans="1:9" ht="15" customHeight="1" thickTop="1">
      <c r="A4" s="669" t="s">
        <v>613</v>
      </c>
      <c r="B4" s="662" t="s">
        <v>614</v>
      </c>
      <c r="C4" s="662" t="s">
        <v>697</v>
      </c>
      <c r="D4" s="662" t="s">
        <v>622</v>
      </c>
      <c r="E4" s="671" t="s">
        <v>982</v>
      </c>
      <c r="F4" s="671"/>
      <c r="G4" s="662" t="s">
        <v>475</v>
      </c>
      <c r="H4" s="662" t="s">
        <v>983</v>
      </c>
      <c r="I4" s="664" t="s">
        <v>984</v>
      </c>
    </row>
    <row r="5" spans="1:9" ht="39" customHeight="1">
      <c r="A5" s="670"/>
      <c r="B5" s="663"/>
      <c r="C5" s="663"/>
      <c r="D5" s="663"/>
      <c r="E5" s="591" t="s">
        <v>985</v>
      </c>
      <c r="F5" s="591" t="s">
        <v>986</v>
      </c>
      <c r="G5" s="663"/>
      <c r="H5" s="663"/>
      <c r="I5" s="665"/>
    </row>
    <row r="6" spans="1:9" ht="12.75" customHeight="1">
      <c r="A6" s="592"/>
      <c r="B6" s="593" t="s">
        <v>295</v>
      </c>
      <c r="C6" s="594"/>
      <c r="D6" s="594"/>
      <c r="E6" s="594"/>
      <c r="F6" s="594"/>
      <c r="G6" s="594"/>
      <c r="H6" s="594"/>
      <c r="I6" s="595"/>
    </row>
    <row r="7" spans="1:9" ht="12.75" customHeight="1">
      <c r="A7" s="596" t="s">
        <v>619</v>
      </c>
      <c r="B7" s="594" t="s">
        <v>296</v>
      </c>
      <c r="C7" s="597">
        <v>0</v>
      </c>
      <c r="D7" s="597">
        <v>0</v>
      </c>
      <c r="E7" s="597">
        <v>0</v>
      </c>
      <c r="F7" s="597">
        <v>0</v>
      </c>
      <c r="G7" s="597">
        <v>0</v>
      </c>
      <c r="H7" s="597">
        <v>0</v>
      </c>
      <c r="I7" s="598">
        <f aca="true" t="shared" si="0" ref="I7:I21">SUM(C7:E7)+G7+H7</f>
        <v>0</v>
      </c>
    </row>
    <row r="8" spans="1:9" ht="12.75" customHeight="1">
      <c r="A8" s="596" t="s">
        <v>620</v>
      </c>
      <c r="B8" s="594" t="s">
        <v>297</v>
      </c>
      <c r="C8" s="597">
        <v>0</v>
      </c>
      <c r="D8" s="597">
        <f>SUM(D9:D14)</f>
        <v>0</v>
      </c>
      <c r="E8" s="597">
        <f>SUM(E9:E14)</f>
        <v>0</v>
      </c>
      <c r="F8" s="597">
        <f>SUM(F9:F14)</f>
        <v>0</v>
      </c>
      <c r="G8" s="597">
        <v>2672758.6</v>
      </c>
      <c r="H8" s="597">
        <f>SUM(H9:H14)</f>
        <v>0</v>
      </c>
      <c r="I8" s="598">
        <f t="shared" si="0"/>
        <v>2672758.6</v>
      </c>
    </row>
    <row r="9" spans="1:9" ht="12.75" customHeight="1">
      <c r="A9" s="599" t="s">
        <v>298</v>
      </c>
      <c r="B9" s="273" t="s">
        <v>987</v>
      </c>
      <c r="C9" s="600"/>
      <c r="D9" s="600"/>
      <c r="E9" s="600"/>
      <c r="F9" s="600"/>
      <c r="G9" s="600"/>
      <c r="H9" s="600"/>
      <c r="I9" s="601">
        <f t="shared" si="0"/>
        <v>0</v>
      </c>
    </row>
    <row r="10" spans="1:9" ht="25.5" customHeight="1">
      <c r="A10" s="599" t="s">
        <v>299</v>
      </c>
      <c r="B10" s="273" t="s">
        <v>988</v>
      </c>
      <c r="C10" s="600"/>
      <c r="D10" s="600"/>
      <c r="E10" s="600"/>
      <c r="F10" s="600"/>
      <c r="G10" s="600"/>
      <c r="H10" s="600"/>
      <c r="I10" s="601">
        <f t="shared" si="0"/>
        <v>0</v>
      </c>
    </row>
    <row r="11" spans="1:9" ht="12.75" customHeight="1">
      <c r="A11" s="599" t="s">
        <v>300</v>
      </c>
      <c r="B11" s="273" t="s">
        <v>358</v>
      </c>
      <c r="C11" s="600"/>
      <c r="D11" s="600"/>
      <c r="E11" s="600"/>
      <c r="F11" s="600"/>
      <c r="G11" s="600"/>
      <c r="H11" s="600"/>
      <c r="I11" s="601">
        <f t="shared" si="0"/>
        <v>0</v>
      </c>
    </row>
    <row r="12" spans="1:9" ht="12.75" customHeight="1">
      <c r="A12" s="599" t="s">
        <v>301</v>
      </c>
      <c r="B12" s="273" t="s">
        <v>367</v>
      </c>
      <c r="C12" s="600"/>
      <c r="D12" s="600"/>
      <c r="E12" s="600"/>
      <c r="F12" s="600"/>
      <c r="G12" s="600"/>
      <c r="H12" s="600"/>
      <c r="I12" s="601">
        <f t="shared" si="0"/>
        <v>0</v>
      </c>
    </row>
    <row r="13" spans="1:9" ht="12.75" customHeight="1">
      <c r="A13" s="599" t="s">
        <v>304</v>
      </c>
      <c r="B13" s="273" t="s">
        <v>368</v>
      </c>
      <c r="C13" s="600"/>
      <c r="D13" s="600"/>
      <c r="E13" s="600"/>
      <c r="F13" s="600"/>
      <c r="G13" s="600"/>
      <c r="H13" s="600"/>
      <c r="I13" s="601">
        <f t="shared" si="0"/>
        <v>0</v>
      </c>
    </row>
    <row r="14" spans="1:9" ht="12.75" customHeight="1">
      <c r="A14" s="599" t="s">
        <v>308</v>
      </c>
      <c r="B14" s="273" t="s">
        <v>991</v>
      </c>
      <c r="C14" s="600">
        <v>0</v>
      </c>
      <c r="D14" s="600"/>
      <c r="E14" s="600"/>
      <c r="F14" s="600"/>
      <c r="G14" s="600">
        <v>2672758.6</v>
      </c>
      <c r="H14" s="600"/>
      <c r="I14" s="601">
        <f t="shared" si="0"/>
        <v>2672758.6</v>
      </c>
    </row>
    <row r="15" spans="1:9" ht="12.75" customHeight="1">
      <c r="A15" s="596" t="s">
        <v>621</v>
      </c>
      <c r="B15" s="594" t="s">
        <v>303</v>
      </c>
      <c r="C15" s="597">
        <f aca="true" t="shared" si="1" ref="C15:H15">SUM(C16:C21)</f>
        <v>0</v>
      </c>
      <c r="D15" s="597">
        <f t="shared" si="1"/>
        <v>0</v>
      </c>
      <c r="E15" s="597">
        <f t="shared" si="1"/>
        <v>0</v>
      </c>
      <c r="F15" s="597">
        <f t="shared" si="1"/>
        <v>0</v>
      </c>
      <c r="G15" s="597">
        <f t="shared" si="1"/>
        <v>0</v>
      </c>
      <c r="H15" s="597">
        <f t="shared" si="1"/>
        <v>0</v>
      </c>
      <c r="I15" s="598">
        <f t="shared" si="0"/>
        <v>0</v>
      </c>
    </row>
    <row r="16" spans="1:9" ht="12.75" customHeight="1">
      <c r="A16" s="599" t="s">
        <v>298</v>
      </c>
      <c r="B16" s="273" t="s">
        <v>360</v>
      </c>
      <c r="C16" s="600"/>
      <c r="D16" s="600"/>
      <c r="E16" s="600"/>
      <c r="F16" s="600"/>
      <c r="G16" s="600"/>
      <c r="H16" s="600"/>
      <c r="I16" s="601">
        <f t="shared" si="0"/>
        <v>0</v>
      </c>
    </row>
    <row r="17" spans="1:9" ht="12.75" customHeight="1">
      <c r="A17" s="599" t="s">
        <v>299</v>
      </c>
      <c r="B17" s="273" t="s">
        <v>361</v>
      </c>
      <c r="C17" s="600"/>
      <c r="D17" s="600"/>
      <c r="E17" s="600"/>
      <c r="F17" s="600"/>
      <c r="G17" s="600"/>
      <c r="H17" s="600"/>
      <c r="I17" s="601">
        <f t="shared" si="0"/>
        <v>0</v>
      </c>
    </row>
    <row r="18" spans="1:9" ht="12.75" customHeight="1">
      <c r="A18" s="599" t="s">
        <v>300</v>
      </c>
      <c r="B18" s="273" t="s">
        <v>358</v>
      </c>
      <c r="C18" s="600"/>
      <c r="D18" s="600"/>
      <c r="E18" s="600"/>
      <c r="F18" s="600"/>
      <c r="G18" s="600"/>
      <c r="H18" s="600"/>
      <c r="I18" s="601">
        <f t="shared" si="0"/>
        <v>0</v>
      </c>
    </row>
    <row r="19" spans="1:9" ht="12.75" customHeight="1">
      <c r="A19" s="599" t="s">
        <v>301</v>
      </c>
      <c r="B19" s="273" t="s">
        <v>367</v>
      </c>
      <c r="C19" s="600"/>
      <c r="D19" s="600"/>
      <c r="E19" s="600"/>
      <c r="F19" s="600"/>
      <c r="G19" s="600"/>
      <c r="H19" s="600"/>
      <c r="I19" s="601">
        <f t="shared" si="0"/>
        <v>0</v>
      </c>
    </row>
    <row r="20" spans="1:9" ht="12.75" customHeight="1">
      <c r="A20" s="599" t="s">
        <v>304</v>
      </c>
      <c r="B20" s="273" t="s">
        <v>368</v>
      </c>
      <c r="C20" s="600"/>
      <c r="D20" s="600"/>
      <c r="E20" s="600"/>
      <c r="F20" s="600"/>
      <c r="G20" s="600"/>
      <c r="H20" s="600"/>
      <c r="I20" s="601">
        <f t="shared" si="0"/>
        <v>0</v>
      </c>
    </row>
    <row r="21" spans="1:9" ht="12.75" customHeight="1">
      <c r="A21" s="599" t="s">
        <v>308</v>
      </c>
      <c r="B21" s="273" t="s">
        <v>302</v>
      </c>
      <c r="C21" s="600"/>
      <c r="D21" s="600"/>
      <c r="E21" s="600"/>
      <c r="F21" s="600"/>
      <c r="G21" s="600"/>
      <c r="H21" s="600"/>
      <c r="I21" s="601">
        <f t="shared" si="0"/>
        <v>0</v>
      </c>
    </row>
    <row r="22" spans="1:9" ht="12.75" customHeight="1">
      <c r="A22" s="596" t="s">
        <v>623</v>
      </c>
      <c r="B22" s="594" t="s">
        <v>305</v>
      </c>
      <c r="C22" s="597">
        <f aca="true" t="shared" si="2" ref="C22:H22">+C7+C8-C15</f>
        <v>0</v>
      </c>
      <c r="D22" s="597">
        <f t="shared" si="2"/>
        <v>0</v>
      </c>
      <c r="E22" s="597">
        <f t="shared" si="2"/>
        <v>0</v>
      </c>
      <c r="F22" s="597">
        <f t="shared" si="2"/>
        <v>0</v>
      </c>
      <c r="G22" s="597">
        <f t="shared" si="2"/>
        <v>2672758.6</v>
      </c>
      <c r="H22" s="597">
        <f t="shared" si="2"/>
        <v>0</v>
      </c>
      <c r="I22" s="598">
        <f>I7+I8-I15</f>
        <v>2672758.6</v>
      </c>
    </row>
    <row r="23" spans="1:9" ht="12.75" customHeight="1">
      <c r="A23" s="596"/>
      <c r="B23" s="602" t="s">
        <v>989</v>
      </c>
      <c r="C23" s="597"/>
      <c r="D23" s="597"/>
      <c r="E23" s="597"/>
      <c r="F23" s="597"/>
      <c r="G23" s="597"/>
      <c r="H23" s="597"/>
      <c r="I23" s="598"/>
    </row>
    <row r="24" spans="1:9" ht="12.75" customHeight="1">
      <c r="A24" s="596" t="s">
        <v>625</v>
      </c>
      <c r="B24" s="594" t="s">
        <v>296</v>
      </c>
      <c r="C24" s="597">
        <v>0</v>
      </c>
      <c r="D24" s="597">
        <v>0</v>
      </c>
      <c r="E24" s="597">
        <v>0</v>
      </c>
      <c r="F24" s="597">
        <v>0</v>
      </c>
      <c r="G24" s="597">
        <v>0</v>
      </c>
      <c r="H24" s="597">
        <v>0</v>
      </c>
      <c r="I24" s="598">
        <f>SUM(C24:E24)+G24+H24</f>
        <v>0</v>
      </c>
    </row>
    <row r="25" spans="1:9" ht="12.75" customHeight="1">
      <c r="A25" s="596" t="s">
        <v>627</v>
      </c>
      <c r="B25" s="594" t="s">
        <v>297</v>
      </c>
      <c r="C25" s="597">
        <f>SUM(C26:C29)</f>
        <v>0</v>
      </c>
      <c r="D25" s="597">
        <f>SUM(D26:D29)</f>
        <v>0</v>
      </c>
      <c r="E25" s="597">
        <f>SUM(E26:E29)</f>
        <v>0</v>
      </c>
      <c r="F25" s="597">
        <f>SUM(F26:F29)</f>
        <v>0</v>
      </c>
      <c r="G25" s="597">
        <f>SUM(G26:G29)</f>
        <v>0</v>
      </c>
      <c r="H25" s="597">
        <v>0</v>
      </c>
      <c r="I25" s="598">
        <f>SUM(C25:E25)+G25+H25</f>
        <v>0</v>
      </c>
    </row>
    <row r="26" spans="1:9" ht="12.75" customHeight="1">
      <c r="A26" s="599" t="s">
        <v>298</v>
      </c>
      <c r="B26" s="273" t="s">
        <v>370</v>
      </c>
      <c r="C26" s="600"/>
      <c r="D26" s="600"/>
      <c r="E26" s="600"/>
      <c r="F26" s="600"/>
      <c r="G26" s="600"/>
      <c r="H26" s="600"/>
      <c r="I26" s="601">
        <f aca="true" t="shared" si="3" ref="I26:I37">SUM(C26:H26)-F26</f>
        <v>0</v>
      </c>
    </row>
    <row r="27" spans="1:9" ht="12.75" customHeight="1">
      <c r="A27" s="599" t="s">
        <v>299</v>
      </c>
      <c r="B27" s="273" t="s">
        <v>368</v>
      </c>
      <c r="C27" s="600"/>
      <c r="D27" s="600"/>
      <c r="E27" s="600"/>
      <c r="F27" s="600"/>
      <c r="G27" s="600"/>
      <c r="H27" s="600"/>
      <c r="I27" s="601">
        <f t="shared" si="3"/>
        <v>0</v>
      </c>
    </row>
    <row r="28" spans="1:9" ht="12.75" customHeight="1">
      <c r="A28" s="599" t="s">
        <v>300</v>
      </c>
      <c r="B28" s="273" t="s">
        <v>369</v>
      </c>
      <c r="C28" s="600"/>
      <c r="D28" s="600"/>
      <c r="E28" s="600"/>
      <c r="F28" s="600"/>
      <c r="G28" s="600"/>
      <c r="H28" s="600"/>
      <c r="I28" s="601">
        <f t="shared" si="3"/>
        <v>0</v>
      </c>
    </row>
    <row r="29" spans="1:9" ht="12.75" customHeight="1">
      <c r="A29" s="599" t="s">
        <v>301</v>
      </c>
      <c r="B29" s="273" t="s">
        <v>302</v>
      </c>
      <c r="C29" s="600"/>
      <c r="D29" s="600"/>
      <c r="E29" s="600"/>
      <c r="F29" s="600"/>
      <c r="G29" s="600"/>
      <c r="H29" s="600"/>
      <c r="I29" s="601">
        <f t="shared" si="3"/>
        <v>0</v>
      </c>
    </row>
    <row r="30" spans="1:9" ht="12.75" customHeight="1">
      <c r="A30" s="596" t="s">
        <v>628</v>
      </c>
      <c r="B30" s="594" t="s">
        <v>303</v>
      </c>
      <c r="C30" s="597">
        <f>SUM(C31:C37)</f>
        <v>0</v>
      </c>
      <c r="D30" s="597">
        <f>SUM(D31:D37)</f>
        <v>0</v>
      </c>
      <c r="E30" s="597">
        <f>SUM(E31:E37)</f>
        <v>0</v>
      </c>
      <c r="F30" s="597">
        <f>SUM(F31:F37)</f>
        <v>0</v>
      </c>
      <c r="G30" s="597">
        <f>SUM(G31:G37)</f>
        <v>0</v>
      </c>
      <c r="H30" s="597"/>
      <c r="I30" s="598">
        <f>SUM(C30:E30)+G30+H30</f>
        <v>0</v>
      </c>
    </row>
    <row r="31" spans="1:9" ht="12.75" customHeight="1">
      <c r="A31" s="599" t="s">
        <v>298</v>
      </c>
      <c r="B31" s="273" t="s">
        <v>360</v>
      </c>
      <c r="C31" s="600"/>
      <c r="D31" s="600"/>
      <c r="E31" s="600"/>
      <c r="F31" s="600"/>
      <c r="G31" s="600"/>
      <c r="H31" s="600"/>
      <c r="I31" s="601">
        <f t="shared" si="3"/>
        <v>0</v>
      </c>
    </row>
    <row r="32" spans="1:9" ht="12.75" customHeight="1">
      <c r="A32" s="599" t="s">
        <v>299</v>
      </c>
      <c r="B32" s="273" t="s">
        <v>361</v>
      </c>
      <c r="C32" s="600"/>
      <c r="D32" s="600"/>
      <c r="E32" s="600"/>
      <c r="F32" s="600"/>
      <c r="G32" s="600"/>
      <c r="H32" s="600"/>
      <c r="I32" s="601">
        <f t="shared" si="3"/>
        <v>0</v>
      </c>
    </row>
    <row r="33" spans="1:9" ht="12.75" customHeight="1">
      <c r="A33" s="599" t="s">
        <v>300</v>
      </c>
      <c r="B33" s="273" t="s">
        <v>358</v>
      </c>
      <c r="C33" s="600"/>
      <c r="D33" s="600"/>
      <c r="E33" s="600"/>
      <c r="F33" s="600"/>
      <c r="G33" s="600"/>
      <c r="H33" s="600"/>
      <c r="I33" s="601">
        <f t="shared" si="3"/>
        <v>0</v>
      </c>
    </row>
    <row r="34" spans="1:9" ht="12.75" customHeight="1">
      <c r="A34" s="599" t="s">
        <v>301</v>
      </c>
      <c r="B34" s="273" t="s">
        <v>367</v>
      </c>
      <c r="C34" s="600"/>
      <c r="D34" s="600"/>
      <c r="E34" s="600"/>
      <c r="F34" s="600"/>
      <c r="G34" s="600"/>
      <c r="H34" s="600"/>
      <c r="I34" s="601">
        <f t="shared" si="3"/>
        <v>0</v>
      </c>
    </row>
    <row r="35" spans="1:9" ht="12.75" customHeight="1">
      <c r="A35" s="599" t="s">
        <v>304</v>
      </c>
      <c r="B35" s="273" t="s">
        <v>368</v>
      </c>
      <c r="C35" s="600"/>
      <c r="D35" s="600"/>
      <c r="E35" s="600"/>
      <c r="F35" s="600"/>
      <c r="G35" s="600"/>
      <c r="H35" s="600"/>
      <c r="I35" s="601">
        <f t="shared" si="3"/>
        <v>0</v>
      </c>
    </row>
    <row r="36" spans="1:9" ht="12.75" customHeight="1">
      <c r="A36" s="599" t="s">
        <v>308</v>
      </c>
      <c r="B36" s="273" t="s">
        <v>369</v>
      </c>
      <c r="C36" s="600"/>
      <c r="D36" s="600"/>
      <c r="E36" s="600"/>
      <c r="F36" s="600"/>
      <c r="G36" s="600"/>
      <c r="H36" s="600"/>
      <c r="I36" s="601">
        <f t="shared" si="3"/>
        <v>0</v>
      </c>
    </row>
    <row r="37" spans="1:9" ht="12.75" customHeight="1">
      <c r="A37" s="599" t="s">
        <v>310</v>
      </c>
      <c r="B37" s="273" t="s">
        <v>302</v>
      </c>
      <c r="C37" s="600"/>
      <c r="D37" s="600"/>
      <c r="E37" s="600"/>
      <c r="F37" s="600"/>
      <c r="G37" s="600"/>
      <c r="H37" s="600"/>
      <c r="I37" s="601">
        <f t="shared" si="3"/>
        <v>0</v>
      </c>
    </row>
    <row r="38" spans="1:9" ht="12.75" customHeight="1">
      <c r="A38" s="596" t="s">
        <v>171</v>
      </c>
      <c r="B38" s="594" t="s">
        <v>305</v>
      </c>
      <c r="C38" s="597">
        <f>+C24+C25-C30</f>
        <v>0</v>
      </c>
      <c r="D38" s="597">
        <f>+D24+D25-D30</f>
        <v>0</v>
      </c>
      <c r="E38" s="597">
        <f>+E24+E25-E30</f>
        <v>0</v>
      </c>
      <c r="F38" s="597">
        <f>+F24+F25-F30</f>
        <v>0</v>
      </c>
      <c r="G38" s="597">
        <f>+G24+G25-G30</f>
        <v>0</v>
      </c>
      <c r="H38" s="597"/>
      <c r="I38" s="598">
        <f>I24+I25-I30</f>
        <v>0</v>
      </c>
    </row>
    <row r="39" spans="1:9" ht="12.75" customHeight="1">
      <c r="A39" s="603" t="s">
        <v>176</v>
      </c>
      <c r="B39" s="604" t="s">
        <v>371</v>
      </c>
      <c r="C39" s="605">
        <f aca="true" t="shared" si="4" ref="C39:H39">+C7-C24</f>
        <v>0</v>
      </c>
      <c r="D39" s="605">
        <f t="shared" si="4"/>
        <v>0</v>
      </c>
      <c r="E39" s="605">
        <f t="shared" si="4"/>
        <v>0</v>
      </c>
      <c r="F39" s="605">
        <f t="shared" si="4"/>
        <v>0</v>
      </c>
      <c r="G39" s="605">
        <f t="shared" si="4"/>
        <v>0</v>
      </c>
      <c r="H39" s="605">
        <f t="shared" si="4"/>
        <v>0</v>
      </c>
      <c r="I39" s="606">
        <f>SUM(C39:E39)+G39+H39</f>
        <v>0</v>
      </c>
    </row>
    <row r="40" spans="1:9" ht="12.75" customHeight="1" thickBot="1">
      <c r="A40" s="607" t="s">
        <v>182</v>
      </c>
      <c r="B40" s="608" t="s">
        <v>372</v>
      </c>
      <c r="C40" s="609">
        <f aca="true" t="shared" si="5" ref="C40:H40">+C22-C38</f>
        <v>0</v>
      </c>
      <c r="D40" s="609">
        <f t="shared" si="5"/>
        <v>0</v>
      </c>
      <c r="E40" s="609">
        <f t="shared" si="5"/>
        <v>0</v>
      </c>
      <c r="F40" s="609">
        <f t="shared" si="5"/>
        <v>0</v>
      </c>
      <c r="G40" s="609">
        <f t="shared" si="5"/>
        <v>2672758.6</v>
      </c>
      <c r="H40" s="609">
        <f t="shared" si="5"/>
        <v>0</v>
      </c>
      <c r="I40" s="610">
        <f>SUM(C40:E40)+G40+H40</f>
        <v>2672758.6</v>
      </c>
    </row>
    <row r="41" spans="1:9" ht="13.5" thickTop="1">
      <c r="A41" s="611"/>
      <c r="B41" s="612"/>
      <c r="C41" s="613"/>
      <c r="D41" s="613"/>
      <c r="E41" s="613"/>
      <c r="F41" s="613"/>
      <c r="G41" s="613"/>
      <c r="H41" s="613"/>
      <c r="I41" s="613"/>
    </row>
    <row r="42" spans="1:9" ht="12.75">
      <c r="A42" s="666"/>
      <c r="B42" s="666"/>
      <c r="C42" s="666"/>
      <c r="D42" s="666"/>
      <c r="E42" s="666"/>
      <c r="F42" s="666"/>
      <c r="G42" s="666"/>
      <c r="H42" s="666"/>
      <c r="I42" s="666"/>
    </row>
    <row r="43" spans="1:9" ht="12.75">
      <c r="A43" s="666"/>
      <c r="B43" s="666"/>
      <c r="C43" s="666"/>
      <c r="D43" s="666"/>
      <c r="E43" s="666"/>
      <c r="F43" s="666"/>
      <c r="G43" s="666"/>
      <c r="H43" s="666"/>
      <c r="I43" s="666"/>
    </row>
    <row r="44" spans="1:9" ht="12.75">
      <c r="A44" s="666"/>
      <c r="B44" s="666"/>
      <c r="C44" s="666"/>
      <c r="D44" s="666"/>
      <c r="E44" s="666"/>
      <c r="F44" s="666"/>
      <c r="G44" s="666"/>
      <c r="H44" s="666"/>
      <c r="I44" s="666"/>
    </row>
    <row r="45" spans="1:9" ht="12.75">
      <c r="A45" s="666"/>
      <c r="B45" s="666"/>
      <c r="C45" s="666"/>
      <c r="D45" s="666"/>
      <c r="E45" s="666"/>
      <c r="F45" s="666"/>
      <c r="G45" s="666"/>
      <c r="H45" s="666"/>
      <c r="I45" s="666"/>
    </row>
    <row r="46" spans="1:9" ht="12.75">
      <c r="A46" s="611"/>
      <c r="B46" s="612"/>
      <c r="C46" s="613"/>
      <c r="D46" s="613"/>
      <c r="E46" s="613"/>
      <c r="F46" s="613"/>
      <c r="G46" s="613"/>
      <c r="H46" s="613"/>
      <c r="I46" s="613"/>
    </row>
    <row r="47" spans="1:9" ht="12.75">
      <c r="A47" s="611"/>
      <c r="B47" s="612"/>
      <c r="C47" s="613"/>
      <c r="D47" s="613"/>
      <c r="E47" s="613"/>
      <c r="F47" s="613"/>
      <c r="G47" s="613"/>
      <c r="H47" s="613"/>
      <c r="I47" s="613"/>
    </row>
  </sheetData>
  <sheetProtection/>
  <mergeCells count="11">
    <mergeCell ref="E4:F4"/>
    <mergeCell ref="G4:G5"/>
    <mergeCell ref="H4:H5"/>
    <mergeCell ref="I4:I5"/>
    <mergeCell ref="A42:I45"/>
    <mergeCell ref="A1:G1"/>
    <mergeCell ref="A2:I2"/>
    <mergeCell ref="A4:A5"/>
    <mergeCell ref="B4:B5"/>
    <mergeCell ref="C4:C5"/>
    <mergeCell ref="D4:D5"/>
  </mergeCells>
  <printOptions/>
  <pageMargins left="0.7" right="0.7" top="0.75" bottom="0.75" header="0.3" footer="0.3"/>
  <pageSetup horizontalDpi="600" verticalDpi="600" orientation="portrait" paperSize="9" scale="67" r:id="rId1"/>
  <headerFooter>
    <oddHeader>&amp;LVERIORI SA&amp;CSprawozdanie finansowe za okres 01.01.2019 r. do 31.12.2019 r.</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EWA</dc:creator>
  <cp:keywords/>
  <dc:description/>
  <cp:lastModifiedBy>Edyta</cp:lastModifiedBy>
  <cp:lastPrinted>2020-09-01T10:50:29Z</cp:lastPrinted>
  <dcterms:created xsi:type="dcterms:W3CDTF">1998-12-04T16:29:52Z</dcterms:created>
  <dcterms:modified xsi:type="dcterms:W3CDTF">2020-09-04T13:54:04Z</dcterms:modified>
  <cp:category/>
  <cp:version/>
  <cp:contentType/>
  <cp:contentStatus/>
</cp:coreProperties>
</file>